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194" i="1" l="1"/>
  <c r="F193" i="1"/>
  <c r="F192" i="1"/>
  <c r="F60" i="1" l="1"/>
  <c r="D51" i="1" l="1"/>
  <c r="D50" i="1"/>
  <c r="F50" i="1" s="1"/>
  <c r="D41" i="1"/>
  <c r="D43" i="1" s="1"/>
  <c r="F180" i="1"/>
  <c r="F181" i="1"/>
  <c r="F182" i="1"/>
  <c r="F183" i="1"/>
  <c r="F184" i="1"/>
  <c r="F185" i="1"/>
  <c r="F186" i="1"/>
  <c r="F187" i="1"/>
  <c r="F188" i="1"/>
  <c r="F179" i="1"/>
  <c r="F178" i="1"/>
  <c r="F176" i="1"/>
  <c r="F175" i="1"/>
  <c r="F174" i="1"/>
  <c r="F172" i="1"/>
  <c r="F171" i="1"/>
  <c r="F170" i="1"/>
  <c r="F169" i="1"/>
  <c r="F168" i="1"/>
  <c r="F166" i="1"/>
  <c r="F165" i="1"/>
  <c r="F164" i="1"/>
  <c r="F163" i="1"/>
  <c r="F162" i="1"/>
  <c r="F161" i="1"/>
  <c r="F160" i="1"/>
  <c r="F159" i="1"/>
  <c r="F158" i="1"/>
  <c r="F157" i="1"/>
  <c r="F156" i="1"/>
  <c r="F154" i="1"/>
  <c r="F153" i="1"/>
  <c r="F152" i="1"/>
  <c r="F140" i="1"/>
  <c r="F141" i="1"/>
  <c r="F142" i="1"/>
  <c r="F143" i="1"/>
  <c r="F144" i="1"/>
  <c r="F145" i="1"/>
  <c r="F146" i="1"/>
  <c r="F147" i="1"/>
  <c r="F148" i="1"/>
  <c r="F149" i="1"/>
  <c r="F150" i="1"/>
  <c r="F139" i="1"/>
  <c r="F135" i="1"/>
  <c r="F134" i="1"/>
  <c r="F132" i="1"/>
  <c r="F131" i="1"/>
  <c r="F129" i="1"/>
  <c r="F127" i="1"/>
  <c r="F126" i="1"/>
  <c r="F116" i="1"/>
  <c r="F117" i="1"/>
  <c r="F118" i="1"/>
  <c r="F115" i="1"/>
  <c r="F113" i="1"/>
  <c r="F107" i="1"/>
  <c r="F108" i="1"/>
  <c r="F106" i="1"/>
  <c r="F104" i="1"/>
  <c r="F102" i="1"/>
  <c r="F101" i="1"/>
  <c r="F99" i="1"/>
  <c r="F98" i="1"/>
  <c r="F86" i="1"/>
  <c r="F85" i="1"/>
  <c r="F81" i="1"/>
  <c r="F82" i="1"/>
  <c r="F79" i="1"/>
  <c r="F33" i="1"/>
  <c r="F35" i="1"/>
  <c r="F36" i="1"/>
  <c r="F37" i="1"/>
  <c r="F46" i="1"/>
  <c r="F47" i="1"/>
  <c r="F51" i="1"/>
  <c r="F52" i="1"/>
  <c r="F32" i="1"/>
  <c r="F31" i="1"/>
  <c r="F20" i="1"/>
  <c r="F21" i="1"/>
  <c r="F22" i="1"/>
  <c r="F23" i="1"/>
  <c r="F24" i="1"/>
  <c r="F25" i="1"/>
  <c r="F26" i="1"/>
  <c r="F27" i="1"/>
  <c r="F19" i="1"/>
  <c r="F17" i="1"/>
  <c r="F16" i="1"/>
  <c r="D42" i="1" l="1"/>
  <c r="F28" i="1"/>
  <c r="D109" i="1"/>
  <c r="F109" i="1" s="1"/>
  <c r="D54" i="1"/>
  <c r="D119" i="1" l="1"/>
  <c r="F119" i="1" s="1"/>
  <c r="F94" i="1"/>
  <c r="D91" i="1"/>
  <c r="F91" i="1" s="1"/>
  <c r="D88" i="1"/>
  <c r="F88" i="1" s="1"/>
  <c r="D80" i="1"/>
  <c r="F80" i="1" s="1"/>
  <c r="D75" i="1"/>
  <c r="D72" i="1"/>
  <c r="D69" i="1"/>
  <c r="D62" i="1"/>
  <c r="F42" i="1"/>
  <c r="D38" i="1"/>
  <c r="F136" i="1" l="1"/>
  <c r="D40" i="1"/>
  <c r="F40" i="1" s="1"/>
  <c r="D39" i="1"/>
  <c r="F39" i="1" s="1"/>
  <c r="D67" i="1"/>
  <c r="F67" i="1" s="1"/>
  <c r="F189" i="1"/>
  <c r="F43" i="1"/>
  <c r="D65" i="1"/>
  <c r="F65" i="1" s="1"/>
  <c r="F63" i="1"/>
  <c r="F64" i="1"/>
  <c r="D59" i="1"/>
  <c r="F61" i="1" l="1"/>
  <c r="F123" i="1" s="1"/>
  <c r="F190" i="1" s="1"/>
</calcChain>
</file>

<file path=xl/sharedStrings.xml><?xml version="1.0" encoding="utf-8"?>
<sst xmlns="http://schemas.openxmlformats.org/spreadsheetml/2006/main" count="385" uniqueCount="206">
  <si>
    <t xml:space="preserve">КОЛИЧЕСТВЕНО-СТОЙНОСТНА СМЕТКА </t>
  </si>
  <si>
    <t>ВЪЗЛОЖИТЕЛ: ОБЩИНА ГАБРОВО</t>
  </si>
  <si>
    <t>ЧАСТ: ПЪТНА</t>
  </si>
  <si>
    <t>№</t>
  </si>
  <si>
    <t>бр</t>
  </si>
  <si>
    <t>м</t>
  </si>
  <si>
    <t xml:space="preserve">Почистване от ръжда, антикорозионна обработка и боядисване на елементите на типовата спирка </t>
  </si>
  <si>
    <t>бр.</t>
  </si>
  <si>
    <t>Замонолитване на фундамента на спирката</t>
  </si>
  <si>
    <t>Почистване от боя и ръжда посредством песъкоструене, антикорозионна обработка и боядисване (след добавянето на новите стойки и шина)на съставните пана на стоманения парапет</t>
  </si>
  <si>
    <t>Добавяне(заваряване) на стоманени стойки 30х30х3 по 15 броя на пано</t>
  </si>
  <si>
    <t>Изработка на стоманени стойки 60х60х5 с височина 105.5см, които да подменят късите съществуващи стойки</t>
  </si>
  <si>
    <t>Добавяне на стоманена шина 60х8 с дължина 310 см на пано</t>
  </si>
  <si>
    <t>ЧАСТ: АРХИТЕКТУРА</t>
  </si>
  <si>
    <t>ВИД РАБОТА</t>
  </si>
  <si>
    <t>ЕД.М</t>
  </si>
  <si>
    <t>КОЛИЧЕ-СТВО</t>
  </si>
  <si>
    <t>ЦЕНА</t>
  </si>
  <si>
    <t>I.</t>
  </si>
  <si>
    <t>ПОДГОТВИТЕЛНИ РАБОТИ</t>
  </si>
  <si>
    <t>1.</t>
  </si>
  <si>
    <t xml:space="preserve">Подготовка на терена </t>
  </si>
  <si>
    <r>
      <t>м</t>
    </r>
    <r>
      <rPr>
        <vertAlign val="superscript"/>
        <sz val="11"/>
        <rFont val="Arial"/>
        <family val="2"/>
        <charset val="204"/>
      </rPr>
      <t>2</t>
    </r>
  </si>
  <si>
    <t>2.</t>
  </si>
  <si>
    <t>Рязане на асфалтобетонова н-ка с диамантина с дебелина до 15см</t>
  </si>
  <si>
    <t xml:space="preserve">м </t>
  </si>
  <si>
    <t>3.</t>
  </si>
  <si>
    <t xml:space="preserve">Фрезоване на асфалтова настилка за връзка между стара и нова настилка - 8 см </t>
  </si>
  <si>
    <t>4.</t>
  </si>
  <si>
    <t>Разкъртване на същ.гранитни бордюри</t>
  </si>
  <si>
    <t>- 70% механизирано</t>
  </si>
  <si>
    <t>- 30% ръчно</t>
  </si>
  <si>
    <t>Превоз на депо, вкл. товарене и разтоварване</t>
  </si>
  <si>
    <t>Разкъртване на същ.асфалтобетонова настилка - 20см</t>
  </si>
  <si>
    <t>- 90% механизирано</t>
  </si>
  <si>
    <t>- 10% ръчно</t>
  </si>
  <si>
    <t>Разкъртване на същ.тротоарна настилка - 5см</t>
  </si>
  <si>
    <r>
      <t>м</t>
    </r>
    <r>
      <rPr>
        <vertAlign val="superscript"/>
        <sz val="11"/>
        <rFont val="Arial"/>
        <family val="2"/>
        <charset val="204"/>
      </rPr>
      <t>3</t>
    </r>
  </si>
  <si>
    <t>Разкъртване на същ. бетонова конзола - L=60м</t>
  </si>
  <si>
    <t>/с дебелина 0,20м, ширина 2,0м - 120м2/</t>
  </si>
  <si>
    <t>- 80% механизирано</t>
  </si>
  <si>
    <t>- 20% ръчно</t>
  </si>
  <si>
    <r>
      <t>/с дебелина 0,60м, ширина 0,60м - 0,36м</t>
    </r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>/</t>
    </r>
  </si>
  <si>
    <t>II.</t>
  </si>
  <si>
    <t>ЗЕМНИ РАБОТИ</t>
  </si>
  <si>
    <t>Изкоп земни маси за направа на автоб.спирка и конзола</t>
  </si>
  <si>
    <r>
      <t>м</t>
    </r>
    <r>
      <rPr>
        <b/>
        <vertAlign val="superscript"/>
        <sz val="11"/>
        <rFont val="Arial"/>
        <family val="2"/>
        <charset val="204"/>
      </rPr>
      <t>3</t>
    </r>
  </si>
  <si>
    <t>От тях:</t>
  </si>
  <si>
    <t>1.1.</t>
  </si>
  <si>
    <t>Земни почви - 80%</t>
  </si>
  <si>
    <t>- 95% механизирано</t>
  </si>
  <si>
    <t>- 5% ръчно</t>
  </si>
  <si>
    <t>1.2.</t>
  </si>
  <si>
    <t>Скални почви - 20%</t>
  </si>
  <si>
    <t xml:space="preserve">Превоз земни маси - 72 курса </t>
  </si>
  <si>
    <t>III.</t>
  </si>
  <si>
    <t>ПЪТНИ РАБОТИ</t>
  </si>
  <si>
    <t>/уплътнен през 20см/ за направа на:</t>
  </si>
  <si>
    <t>1) I част /при ширина конзола 2,70м/</t>
  </si>
  <si>
    <t>2) II част /при ширина конзола 2,00м/</t>
  </si>
  <si>
    <t>-под конзола /10м х 0,75м2/</t>
  </si>
  <si>
    <t>3) III част /при ширина конзола 1,00м/</t>
  </si>
  <si>
    <r>
      <t>-за нова асфалтобет. н-ка /5м х 2,4м</t>
    </r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>+5м х 4,20м</t>
    </r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>/</t>
    </r>
  </si>
  <si>
    <t xml:space="preserve">Kаменни плочи за облицовка на стоманобетонова конзола </t>
  </si>
  <si>
    <t>5.</t>
  </si>
  <si>
    <t>IV.</t>
  </si>
  <si>
    <t>БЕТОНОВИ РАБОТИ</t>
  </si>
  <si>
    <t xml:space="preserve">Подложен бетон В12.5, вкл. превоз </t>
  </si>
  <si>
    <r>
      <t>-за гранитни бордюри 25/25 (63,0м х 0.05м</t>
    </r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>) и градински бордюри (4м х 0.05м</t>
    </r>
    <r>
      <rPr>
        <vertAlign val="superscript"/>
        <sz val="10"/>
        <rFont val="Arial"/>
        <family val="2"/>
        <charset val="204"/>
      </rPr>
      <t xml:space="preserve">2 </t>
    </r>
    <r>
      <rPr>
        <sz val="10"/>
        <rFont val="Arial"/>
        <family val="2"/>
        <charset val="204"/>
      </rPr>
      <t>)</t>
    </r>
  </si>
  <si>
    <t>V.</t>
  </si>
  <si>
    <t>АСФАЛТОВИ РАБОТИ</t>
  </si>
  <si>
    <t>т</t>
  </si>
  <si>
    <t>-за връзка на стара с нова асф.н-ка /65,0м х 0,04м х 0,30м х 2,4/</t>
  </si>
  <si>
    <t xml:space="preserve">Неплътен асфалтобетон  Е=1000МРа </t>
  </si>
  <si>
    <t xml:space="preserve">Битумизиран трошен камък Е=800МРа </t>
  </si>
  <si>
    <t>Първи битумен разлив 1.5 кг / кв.м. за врзъзка между битумизиран трошен камък и неплътен асфалтобетон /273 х 1,5/</t>
  </si>
  <si>
    <t>кг</t>
  </si>
  <si>
    <t>Втори битумен разлив 0.3 кг /кв.м. За връзка между наплътен и плътен асфалтобетон /273 х 0,3/</t>
  </si>
  <si>
    <t>6.</t>
  </si>
  <si>
    <t>Обмазване с полимер-битумна паста между</t>
  </si>
  <si>
    <t>стара и нова настилка (65м х 0.08м)</t>
  </si>
  <si>
    <t>7.</t>
  </si>
  <si>
    <r>
      <t>м</t>
    </r>
    <r>
      <rPr>
        <vertAlign val="superscript"/>
        <sz val="10"/>
        <rFont val="Arial"/>
        <family val="2"/>
        <charset val="204"/>
      </rPr>
      <t>2</t>
    </r>
  </si>
  <si>
    <t>VI.</t>
  </si>
  <si>
    <t>ДРУГИ</t>
  </si>
  <si>
    <t>Демонтаж и коригиране на водосточна решетка</t>
  </si>
  <si>
    <t>ПЪТНА СИГНАЛИЗАЦИЯ</t>
  </si>
  <si>
    <t>Скоби за пътни знаци</t>
  </si>
  <si>
    <t>Стойка L=3м. Ф60</t>
  </si>
  <si>
    <t>Хоризонтална маркировка</t>
  </si>
  <si>
    <t>- непрекъснати линии</t>
  </si>
  <si>
    <t>- прекъснати линии</t>
  </si>
  <si>
    <t>- стоп линии, стрелки, пешеходни пътеки, площи забранени за движение</t>
  </si>
  <si>
    <t>Предпазни колчета</t>
  </si>
  <si>
    <t>VII</t>
  </si>
  <si>
    <t>ПЪТНИ ЗНАЦИ ЗА ВОД</t>
  </si>
  <si>
    <t>Стойка L=3,5м. Ф61</t>
  </si>
  <si>
    <t>II</t>
  </si>
  <si>
    <t>І</t>
  </si>
  <si>
    <t>КОФРАЖНИ РАБОТИ</t>
  </si>
  <si>
    <t xml:space="preserve">Вертикален кофраж </t>
  </si>
  <si>
    <t>Хоризонтален кофраж над река - усилен</t>
  </si>
  <si>
    <t>АРМИРОВЪЧНИ РАБОТИ</t>
  </si>
  <si>
    <r>
      <t xml:space="preserve">Заготовка, доставка и монтаж армировъчна стомана </t>
    </r>
    <r>
      <rPr>
        <b/>
        <sz val="10"/>
        <rFont val="Arial"/>
        <family val="2"/>
        <charset val="204"/>
      </rPr>
      <t xml:space="preserve">В500В </t>
    </r>
  </si>
  <si>
    <t>ЖЕЛЕЗАРСКИ РАБОТИ</t>
  </si>
  <si>
    <t>Анкерни болтове M12x185/90</t>
  </si>
  <si>
    <t>ЧАСТ: КОНСТРУКЦИИ</t>
  </si>
  <si>
    <t>ДЕМОНТАЖНИ РАБОТИ</t>
  </si>
  <si>
    <t>АРХИТЕКТУРНО-СТРОИТЕЛНИ РАБОТИ</t>
  </si>
  <si>
    <t>ЧАСТ: ЕЛЕКТРО</t>
  </si>
  <si>
    <t>Разкъртване настилка тротоарни плочи, вкл. извозване на отпадък</t>
  </si>
  <si>
    <t>Направа изкоп</t>
  </si>
  <si>
    <t>Направа кабелна шахта по детайл, размер 0,9/1,8/1,2м, включително фудамент, зидария, дренажен чакъл, пояс за замонолитване на капаците, обратно засипване и трамбоване</t>
  </si>
  <si>
    <t>к-т</t>
  </si>
  <si>
    <t>Муфа</t>
  </si>
  <si>
    <t>Пясъчно легло</t>
  </si>
  <si>
    <t>Армировка – мрежа ф6, 15/15cm</t>
  </si>
  <si>
    <t>Бетон B15</t>
  </si>
  <si>
    <t>Гребени за монтаж на тръбите</t>
  </si>
  <si>
    <t>Предпазна лента „Внимание-Кабел“</t>
  </si>
  <si>
    <t>Трасиране</t>
  </si>
  <si>
    <t>км</t>
  </si>
  <si>
    <t>Доставка и полагане/изтегляне кабел NA2XSFY 20kV 1x185</t>
  </si>
  <si>
    <t>m</t>
  </si>
  <si>
    <t>Изпитване на кабел СН</t>
  </si>
  <si>
    <t>Разкъртване и възстановяване настилка тротоарни плочи, вкл. нови плочи и извозване на отпадък</t>
  </si>
  <si>
    <t>Направа ръчен изкоп 0.6/0,8м</t>
  </si>
  <si>
    <t>Свързване жило 2,5мм2</t>
  </si>
  <si>
    <t>Измервания (защитен импеданс, действие ДТЗ) – оторизиран орган за контрол</t>
  </si>
  <si>
    <t>Изпитване на кабел НН - оторизиран орган за контрол</t>
  </si>
  <si>
    <t>Направа заземление на метална конструкция навес спирка с поцинковани колове, R&lt;30ohm</t>
  </si>
  <si>
    <t>Измерване на заземление – оторизиран орган за контрол</t>
  </si>
  <si>
    <t>Направа кабелна шахта по детайл, размер 0,9/1,2/1,2м, включително фудамент, зидария, дренажен чакъл, пояс за замонолитване на капаците, обратно засипване и трамбоване</t>
  </si>
  <si>
    <r>
      <rPr>
        <sz val="11"/>
        <color theme="1"/>
        <rFont val="Arial"/>
        <family val="2"/>
        <charset val="204"/>
      </rPr>
      <t>м</t>
    </r>
    <r>
      <rPr>
        <vertAlign val="superscript"/>
        <sz val="11"/>
        <color theme="1"/>
        <rFont val="Arial"/>
        <family val="2"/>
        <charset val="204"/>
      </rPr>
      <t>2</t>
    </r>
  </si>
  <si>
    <r>
      <t>м</t>
    </r>
    <r>
      <rPr>
        <vertAlign val="superscript"/>
        <sz val="11"/>
        <color theme="1"/>
        <rFont val="Arial"/>
        <family val="2"/>
        <charset val="204"/>
      </rPr>
      <t>3</t>
    </r>
  </si>
  <si>
    <r>
      <t>м</t>
    </r>
    <r>
      <rPr>
        <vertAlign val="superscript"/>
        <sz val="11"/>
        <color theme="1"/>
        <rFont val="Arial"/>
        <family val="2"/>
        <charset val="204"/>
      </rPr>
      <t>2</t>
    </r>
  </si>
  <si>
    <t>I</t>
  </si>
  <si>
    <t>ИЗМЕСТВАНЕ НА КАБЕЛНА ЛИНИЯ 20 кV</t>
  </si>
  <si>
    <t>КАБЕЛ</t>
  </si>
  <si>
    <t>ЗАХРАНВАНЕ С МРЕЖА НН</t>
  </si>
  <si>
    <t>III</t>
  </si>
  <si>
    <t>ОСВЕТЛЕНИЕ СПИРКА</t>
  </si>
  <si>
    <t>IV</t>
  </si>
  <si>
    <t>ЗАЗЕМЯВАНЕ</t>
  </si>
  <si>
    <t>V</t>
  </si>
  <si>
    <t>VI</t>
  </si>
  <si>
    <t>Съставил:  .................................</t>
  </si>
  <si>
    <r>
      <t>Цименто-пясъчен разтвор /524м</t>
    </r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х 0,05м/ тротоарна настилка и облицовка на ст.б. конзола</t>
    </r>
  </si>
  <si>
    <t>Типова покрита спирка на масовия градски транспорт с дължина на задната стена 637 см</t>
  </si>
  <si>
    <t>Складиране за повторен монтаж на 22 бр. пана с размери 315х85см на стоманен предпазен парапет покрай брега на река Янтра.</t>
  </si>
  <si>
    <t>Стоманената конструкция на закотвящия фундамент на спирката към новата ст.бет.конзола - при невъзможност за ползване оригиналните елементи, подмяната им с нови такива, които да осигурят монтажа на спирката на проектната й височина, осигуряваща удобно сядане на пейките.</t>
  </si>
  <si>
    <t xml:space="preserve">Планки, на които да стъпи парапетът (по констр.проект) </t>
  </si>
  <si>
    <t>Кошче за отпадъци</t>
  </si>
  <si>
    <t>Разкъртване на част от същ.подп.стена-L=60м</t>
  </si>
  <si>
    <t>Превоз на депо по т. 4,5,6,7 до 5 км - 25  курса</t>
  </si>
  <si>
    <t>- I част /при ширина конзола 2,70м/: 42,0м х 7,90м2</t>
  </si>
  <si>
    <t>- II част /при ширина конзола 2,00м/: 10,0м х 5,00м2</t>
  </si>
  <si>
    <t>- III част /при ширина конзола 1,00м/: 5,0м х 3,30м2 + 5,0m x 4,7/</t>
  </si>
  <si>
    <t>Несорт.трошен камък ф-ция 0-63 E=250MPa</t>
  </si>
  <si>
    <t>-за нова асфалтобет. н-ка /42м х 4,7м2/</t>
  </si>
  <si>
    <t>-под конзола /42м х 1,33м2/</t>
  </si>
  <si>
    <t>-за нова асфалтобет. н-ка /10м х 4,7м2/</t>
  </si>
  <si>
    <t>-под конзола /10м х 0,25м2/</t>
  </si>
  <si>
    <t>4) за тротоара /212м2 х 0,25м ср.дебелина/</t>
  </si>
  <si>
    <t>Вибропресовани тротоарни плочи 30/30/5см (17% червени и 83% бели )</t>
  </si>
  <si>
    <t>Градински бордюр  8/16/50 см около съществуващо дърво</t>
  </si>
  <si>
    <t>Направа на гранитни бордюри 25/25/50</t>
  </si>
  <si>
    <t xml:space="preserve">Плътен асфалтобетон термоустойчив  тип "А" Е=1200МРа </t>
  </si>
  <si>
    <t>- за асф.бет.настилка /273м2 х 0,04м х 2,4/</t>
  </si>
  <si>
    <t>- с деб. 0,18м при дълбок изкоп/0,18м х 213,7м2 х 2,4/</t>
  </si>
  <si>
    <t>- с деб.0,12м за извън дълбок изкоп/0,12м х 47,7м2 х 2,4/</t>
  </si>
  <si>
    <t>- с деб. 0,10м върху конзолата /0,10м х 11,6м2 х 2,4/</t>
  </si>
  <si>
    <t>Двукратно намазване с битумен разлив (65м х 0.30м) х2</t>
  </si>
  <si>
    <t>Пътни знаци  2-ри типоразмер</t>
  </si>
  <si>
    <r>
      <t xml:space="preserve">Бетон </t>
    </r>
    <r>
      <rPr>
        <b/>
        <sz val="10"/>
        <rFont val="Arial"/>
        <family val="2"/>
        <charset val="204"/>
      </rPr>
      <t>C8/10</t>
    </r>
    <r>
      <rPr>
        <sz val="10"/>
        <rFont val="Arial"/>
        <family val="2"/>
        <charset val="204"/>
      </rPr>
      <t xml:space="preserve"> за подложен бетон</t>
    </r>
  </si>
  <si>
    <r>
      <t xml:space="preserve">Бетон </t>
    </r>
    <r>
      <rPr>
        <b/>
        <sz val="10"/>
        <rFont val="Arial"/>
        <family val="2"/>
        <charset val="204"/>
      </rPr>
      <t>C30/37</t>
    </r>
    <r>
      <rPr>
        <sz val="10"/>
        <rFont val="Arial"/>
        <family val="2"/>
        <charset val="204"/>
      </rPr>
      <t xml:space="preserve"> за конструкция</t>
    </r>
  </si>
  <si>
    <r>
      <t>Изработване на метална конструкция за парапет от стомана</t>
    </r>
    <r>
      <rPr>
        <b/>
        <sz val="10"/>
        <rFont val="Arial"/>
        <family val="2"/>
        <charset val="204"/>
      </rPr>
      <t xml:space="preserve"> S235JRG2</t>
    </r>
  </si>
  <si>
    <t>Изработване на рамка и три капака 60/90см, заводска система, клас C250, по техническо описание в обяснителната записка, включително:
- Рамка с две уплътнения, поцинкована стомана, водоплътна и непропускаща миризми;
- Три броя капаци – корито от поцинкована стомана, армирано, запълнено на място с бетон, вградени тротоарни плочи;
- Необходимите аксесоари за отваряне и вдигане на капаците</t>
  </si>
  <si>
    <t>Изработване на гофрирана тръба за изпълнение на електрически мрежи (с гладка вътрешна стена), външен диаметър 160mm/вътрешен 136mm, устойчивост 450N</t>
  </si>
  <si>
    <t>Изработване на хибридна муфа 20kV 3x185mm2</t>
  </si>
  <si>
    <t>Изработване на автоматичен прекъсвач C/3x25A в електроразпределителна касета</t>
  </si>
  <si>
    <t>Полагане в изкоп  гофрирана тръба за изпълнение на електрически мрежи (с гладка вътрешна стена), външен диаметър 40mm/вътрешен 32mm, устойчивост 450N</t>
  </si>
  <si>
    <t>Изтегляне кабел СВТУ 5х2,5</t>
  </si>
  <si>
    <t>Изработване ел. табло по приложена схема (вкл. фотоклетка и контакт)</t>
  </si>
  <si>
    <t>Изработване стълб за спирка по детайл, вкл. фундиране</t>
  </si>
  <si>
    <t>Полагане в изкоп гофрирана тръба за изпълнение на електрически мрежи (с гладка вътрешна стена), външен диаметър 40mm/вътрешен 32mm, устойчивост 450N</t>
  </si>
  <si>
    <t>Изработване на ъглов алуминиев профил за LED лента</t>
  </si>
  <si>
    <t>Изработване LED лента 9W/m, Тц=3500К, 120deg</t>
  </si>
  <si>
    <t>Изработване в табло на LED захранване 12V/30W</t>
  </si>
  <si>
    <t>Изработване гъвкав кабел H05RN-F 2x1mm2</t>
  </si>
  <si>
    <t>Полагане поцинкована шина 40/4mm в изкоп</t>
  </si>
  <si>
    <t>Полагане в изкоп  гофрирана тръба за изпълнение на електрически мрежи (с гладка вътрешна стена), външен диаметър 110mm/вътрешен 94mm, устойчивост 450N</t>
  </si>
  <si>
    <t>ОБЩО АРХИТЕКТУРА:</t>
  </si>
  <si>
    <t>ОБЩО ПЪТНА:</t>
  </si>
  <si>
    <t>ОБЩО КОНСТРУКЦИИ:</t>
  </si>
  <si>
    <t>ОБЩО ЕЛЕКТРО:</t>
  </si>
  <si>
    <t>ДДС</t>
  </si>
  <si>
    <t>ОБЩО С ДДС</t>
  </si>
  <si>
    <t>ЕД.ЦЕНА</t>
  </si>
  <si>
    <t>КАБЕЛНА ТРЪБНА МРЕЖА</t>
  </si>
  <si>
    <t>ОБЩО СМР :</t>
  </si>
  <si>
    <t xml:space="preserve">Обособена позиция № 1: "Преустройство </t>
  </si>
  <si>
    <t xml:space="preserve">на съществуваща автобусна спирка „Рачо Ковача“ </t>
  </si>
  <si>
    <t>в „джоб““</t>
  </si>
  <si>
    <t>НЕПРЕДВИДЕНИ РАЗХОДИ ……% (ОТ 1% ДО 5%) :</t>
  </si>
  <si>
    <t>ОБЩО СМР С НЕПРЕДВИДЕНИ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</si>
</sst>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л_в_._-;\-* #,##0.00\ _л_в_._-;_-* &quot;-&quot;??\ _л_в_._-;_-@_-"/>
    <numFmt numFmtId="164" formatCode="#,##0.0"/>
    <numFmt numFmtId="165" formatCode="#,##0.0\ &quot;лв.&quot;"/>
  </numFmts>
  <fonts count="24" x14ac:knownFonts="1">
    <font>
      <sz val="11"/>
      <color theme="1"/>
      <name val="Calibri"/>
      <family val="2"/>
      <scheme val="minor"/>
    </font>
    <font>
      <b/>
      <sz val="18"/>
      <name val="Courier New"/>
      <family val="3"/>
      <charset val="204"/>
    </font>
    <font>
      <b/>
      <sz val="12"/>
      <name val="Courier New"/>
      <family val="3"/>
      <charset val="204"/>
    </font>
    <font>
      <sz val="10"/>
      <color indexed="10"/>
      <name val="Arial"/>
      <family val="2"/>
      <charset val="204"/>
    </font>
    <font>
      <sz val="12"/>
      <name val="Courier New"/>
      <family val="3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0"/>
      <name val="Arial"/>
      <family val="2"/>
      <charset val="204"/>
    </font>
    <font>
      <vertAlign val="superscript"/>
      <sz val="11"/>
      <name val="Arial"/>
      <family val="2"/>
      <charset val="204"/>
    </font>
    <font>
      <vertAlign val="superscript"/>
      <sz val="10"/>
      <name val="Arial"/>
      <family val="2"/>
      <charset val="204"/>
    </font>
    <font>
      <b/>
      <vertAlign val="superscript"/>
      <sz val="1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vertAlign val="superscript"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0" xfId="0" applyFont="1"/>
    <xf numFmtId="0" fontId="0" fillId="0" borderId="0" xfId="0" applyAlignme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justify"/>
    </xf>
    <xf numFmtId="0" fontId="6" fillId="0" borderId="1" xfId="0" applyFont="1" applyBorder="1" applyAlignment="1">
      <alignment horizontal="left" vertical="center" wrapText="1"/>
    </xf>
    <xf numFmtId="0" fontId="23" fillId="0" borderId="0" xfId="0" applyFont="1"/>
    <xf numFmtId="0" fontId="13" fillId="0" borderId="1" xfId="0" applyFont="1" applyBorder="1"/>
    <xf numFmtId="0" fontId="0" fillId="0" borderId="0" xfId="0" applyFill="1"/>
    <xf numFmtId="2" fontId="6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2" fontId="22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3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43" fontId="21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/>
    </xf>
    <xf numFmtId="0" fontId="1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43" fontId="8" fillId="0" borderId="1" xfId="0" applyNumberFormat="1" applyFont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43" fontId="15" fillId="0" borderId="1" xfId="0" applyNumberFormat="1" applyFont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22" fillId="0" borderId="1" xfId="0" applyNumberFormat="1" applyFont="1" applyFill="1" applyBorder="1" applyAlignment="1">
      <alignment horizontal="right" vertical="center"/>
    </xf>
    <xf numFmtId="0" fontId="6" fillId="0" borderId="1" xfId="0" quotePrefix="1" applyFont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right" vertical="center"/>
    </xf>
    <xf numFmtId="0" fontId="6" fillId="0" borderId="1" xfId="0" quotePrefix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quotePrefix="1" applyFont="1" applyBorder="1" applyAlignment="1">
      <alignment vertical="center"/>
    </xf>
    <xf numFmtId="0" fontId="6" fillId="0" borderId="1" xfId="0" quotePrefix="1" applyFont="1" applyBorder="1" applyAlignment="1">
      <alignment vertical="center" wrapText="1"/>
    </xf>
    <xf numFmtId="0" fontId="22" fillId="0" borderId="1" xfId="0" applyFont="1" applyBorder="1" applyAlignment="1">
      <alignment vertical="center"/>
    </xf>
    <xf numFmtId="0" fontId="12" fillId="0" borderId="1" xfId="0" quotePrefix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quotePrefix="1" applyFont="1" applyFill="1" applyBorder="1" applyAlignment="1">
      <alignment wrapText="1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2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4" fontId="18" fillId="0" borderId="1" xfId="0" applyNumberFormat="1" applyFont="1" applyBorder="1" applyAlignment="1">
      <alignment vertical="center"/>
    </xf>
    <xf numFmtId="4" fontId="18" fillId="3" borderId="1" xfId="0" applyNumberFormat="1" applyFont="1" applyFill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9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165" fontId="20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5" fillId="0" borderId="1" xfId="0" applyFont="1" applyBorder="1" applyAlignment="1">
      <alignment horizontal="center" wrapText="1"/>
    </xf>
    <xf numFmtId="165" fontId="18" fillId="0" borderId="0" xfId="0" applyNumberFormat="1" applyFont="1" applyAlignment="1">
      <alignment horizontal="right" vertical="center"/>
    </xf>
    <xf numFmtId="0" fontId="19" fillId="3" borderId="1" xfId="0" applyNumberFormat="1" applyFont="1" applyFill="1" applyBorder="1" applyAlignment="1">
      <alignment horizontal="right" vertical="center"/>
    </xf>
    <xf numFmtId="0" fontId="19" fillId="3" borderId="1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2"/>
  <sheetViews>
    <sheetView tabSelected="1" topLeftCell="A182" workbookViewId="0">
      <selection sqref="A1:F194"/>
    </sheetView>
  </sheetViews>
  <sheetFormatPr defaultRowHeight="15" x14ac:dyDescent="0.25"/>
  <cols>
    <col min="1" max="1" width="4" style="1" customWidth="1"/>
    <col min="2" max="2" width="49.42578125" customWidth="1"/>
    <col min="3" max="3" width="6" style="1" customWidth="1"/>
    <col min="4" max="4" width="10.140625" style="1" customWidth="1"/>
    <col min="5" max="5" width="10.42578125" style="18" bestFit="1" customWidth="1"/>
    <col min="6" max="6" width="13.28515625" style="18" customWidth="1"/>
    <col min="9" max="9" width="18.42578125" customWidth="1"/>
  </cols>
  <sheetData>
    <row r="1" spans="1:8" ht="9" customHeight="1" x14ac:dyDescent="0.25"/>
    <row r="2" spans="1:8" ht="21.75" customHeight="1" x14ac:dyDescent="0.25">
      <c r="B2" s="12" t="s">
        <v>0</v>
      </c>
      <c r="C2" s="2"/>
    </row>
    <row r="3" spans="1:8" ht="24" x14ac:dyDescent="0.4">
      <c r="A3" s="2"/>
      <c r="B3" s="3"/>
      <c r="C3" s="2"/>
    </row>
    <row r="4" spans="1:8" ht="16.5" x14ac:dyDescent="0.25">
      <c r="B4" s="98" t="s">
        <v>201</v>
      </c>
      <c r="C4" s="98"/>
      <c r="D4" s="98"/>
      <c r="H4" s="4"/>
    </row>
    <row r="5" spans="1:8" ht="16.5" x14ac:dyDescent="0.25">
      <c r="B5" s="103" t="s">
        <v>202</v>
      </c>
      <c r="C5" s="103"/>
      <c r="D5" s="103"/>
    </row>
    <row r="6" spans="1:8" ht="16.5" x14ac:dyDescent="0.25">
      <c r="A6" s="13"/>
      <c r="B6" s="5" t="s">
        <v>203</v>
      </c>
    </row>
    <row r="7" spans="1:8" ht="16.5" x14ac:dyDescent="0.25">
      <c r="B7" s="7" t="s">
        <v>1</v>
      </c>
      <c r="C7" s="21"/>
    </row>
    <row r="8" spans="1:8" s="5" customFormat="1" ht="16.5" x14ac:dyDescent="0.25">
      <c r="A8" s="13"/>
      <c r="B8" s="6"/>
      <c r="C8" s="21"/>
      <c r="D8" s="1"/>
      <c r="E8" s="18"/>
      <c r="F8" s="18"/>
    </row>
    <row r="9" spans="1:8" s="5" customFormat="1" ht="16.5" x14ac:dyDescent="0.25">
      <c r="A9" s="1"/>
      <c r="B9" s="7"/>
      <c r="C9" s="21"/>
      <c r="D9" s="1"/>
      <c r="E9" s="18"/>
      <c r="F9" s="18"/>
    </row>
    <row r="10" spans="1:8" s="8" customFormat="1" ht="15.75" x14ac:dyDescent="0.25">
      <c r="A10" s="14"/>
      <c r="B10" s="10"/>
      <c r="C10" s="14"/>
      <c r="D10" s="9"/>
      <c r="E10" s="19"/>
      <c r="F10" s="19"/>
    </row>
    <row r="11" spans="1:8" s="8" customFormat="1" ht="14.25" x14ac:dyDescent="0.2">
      <c r="A11" s="87" t="s">
        <v>3</v>
      </c>
      <c r="B11" s="87" t="s">
        <v>14</v>
      </c>
      <c r="C11" s="99" t="s">
        <v>15</v>
      </c>
      <c r="D11" s="100" t="s">
        <v>16</v>
      </c>
      <c r="E11" s="101" t="s">
        <v>198</v>
      </c>
      <c r="F11" s="101" t="s">
        <v>17</v>
      </c>
    </row>
    <row r="12" spans="1:8" s="8" customFormat="1" ht="14.25" x14ac:dyDescent="0.2">
      <c r="A12" s="87"/>
      <c r="B12" s="87"/>
      <c r="C12" s="99"/>
      <c r="D12" s="100"/>
      <c r="E12" s="101"/>
      <c r="F12" s="101"/>
    </row>
    <row r="13" spans="1:8" s="8" customFormat="1" ht="14.25" x14ac:dyDescent="0.2">
      <c r="A13" s="35">
        <v>1</v>
      </c>
      <c r="B13" s="35">
        <v>2</v>
      </c>
      <c r="C13" s="35">
        <v>3</v>
      </c>
      <c r="D13" s="35">
        <v>4</v>
      </c>
      <c r="E13" s="36">
        <v>5</v>
      </c>
      <c r="F13" s="36">
        <v>6</v>
      </c>
    </row>
    <row r="14" spans="1:8" s="8" customFormat="1" ht="20.25" customHeight="1" x14ac:dyDescent="0.2">
      <c r="A14" s="37"/>
      <c r="B14" s="38" t="s">
        <v>13</v>
      </c>
      <c r="C14" s="39"/>
      <c r="D14" s="37"/>
      <c r="E14" s="40"/>
      <c r="F14" s="40"/>
    </row>
    <row r="15" spans="1:8" s="8" customFormat="1" ht="16.5" customHeight="1" x14ac:dyDescent="0.2">
      <c r="A15" s="41" t="s">
        <v>98</v>
      </c>
      <c r="B15" s="104" t="s">
        <v>107</v>
      </c>
      <c r="C15" s="104"/>
      <c r="D15" s="104"/>
      <c r="E15" s="104"/>
      <c r="F15" s="104"/>
    </row>
    <row r="16" spans="1:8" s="8" customFormat="1" ht="29.25" customHeight="1" x14ac:dyDescent="0.2">
      <c r="A16" s="42">
        <v>1</v>
      </c>
      <c r="B16" s="43" t="s">
        <v>148</v>
      </c>
      <c r="C16" s="42" t="s">
        <v>4</v>
      </c>
      <c r="D16" s="44">
        <v>1</v>
      </c>
      <c r="E16" s="29"/>
      <c r="F16" s="45">
        <f>ROUND(E16*D16,2)</f>
        <v>0</v>
      </c>
    </row>
    <row r="17" spans="1:10" s="8" customFormat="1" ht="39.75" customHeight="1" x14ac:dyDescent="0.2">
      <c r="A17" s="42">
        <v>2</v>
      </c>
      <c r="B17" s="43" t="s">
        <v>149</v>
      </c>
      <c r="C17" s="42" t="s">
        <v>5</v>
      </c>
      <c r="D17" s="44">
        <v>70</v>
      </c>
      <c r="E17" s="29"/>
      <c r="F17" s="45">
        <f>ROUND(E17*D17,2)</f>
        <v>0</v>
      </c>
    </row>
    <row r="18" spans="1:10" s="8" customFormat="1" ht="15" customHeight="1" x14ac:dyDescent="0.2">
      <c r="A18" s="41" t="s">
        <v>97</v>
      </c>
      <c r="B18" s="104" t="s">
        <v>108</v>
      </c>
      <c r="C18" s="104"/>
      <c r="D18" s="104"/>
      <c r="E18" s="104"/>
      <c r="F18" s="104"/>
    </row>
    <row r="19" spans="1:10" s="8" customFormat="1" ht="27.75" customHeight="1" x14ac:dyDescent="0.2">
      <c r="A19" s="42">
        <v>1</v>
      </c>
      <c r="B19" s="25" t="s">
        <v>6</v>
      </c>
      <c r="C19" s="46" t="s">
        <v>4</v>
      </c>
      <c r="D19" s="44">
        <v>1</v>
      </c>
      <c r="E19" s="29"/>
      <c r="F19" s="45">
        <f>ROUND(E19*D19,2)</f>
        <v>0</v>
      </c>
      <c r="J19" s="11"/>
    </row>
    <row r="20" spans="1:10" s="8" customFormat="1" ht="81" customHeight="1" x14ac:dyDescent="0.2">
      <c r="A20" s="42">
        <v>2</v>
      </c>
      <c r="B20" s="25" t="s">
        <v>150</v>
      </c>
      <c r="C20" s="42" t="s">
        <v>7</v>
      </c>
      <c r="D20" s="44">
        <v>1</v>
      </c>
      <c r="E20" s="29"/>
      <c r="F20" s="45">
        <f t="shared" ref="F20:F27" si="0">ROUND(E20*D20,2)</f>
        <v>0</v>
      </c>
    </row>
    <row r="21" spans="1:10" s="8" customFormat="1" ht="18" customHeight="1" x14ac:dyDescent="0.2">
      <c r="A21" s="42">
        <v>3</v>
      </c>
      <c r="B21" s="25" t="s">
        <v>8</v>
      </c>
      <c r="C21" s="42" t="s">
        <v>4</v>
      </c>
      <c r="D21" s="44">
        <v>1</v>
      </c>
      <c r="E21" s="29"/>
      <c r="F21" s="45">
        <f t="shared" si="0"/>
        <v>0</v>
      </c>
    </row>
    <row r="22" spans="1:10" s="8" customFormat="1" ht="50.25" customHeight="1" x14ac:dyDescent="0.2">
      <c r="A22" s="42">
        <v>4</v>
      </c>
      <c r="B22" s="25" t="s">
        <v>9</v>
      </c>
      <c r="C22" s="42" t="s">
        <v>4</v>
      </c>
      <c r="D22" s="44">
        <v>22</v>
      </c>
      <c r="E22" s="29"/>
      <c r="F22" s="45">
        <f t="shared" si="0"/>
        <v>0</v>
      </c>
    </row>
    <row r="23" spans="1:10" s="8" customFormat="1" ht="27" customHeight="1" x14ac:dyDescent="0.2">
      <c r="A23" s="42">
        <v>5</v>
      </c>
      <c r="B23" s="25" t="s">
        <v>10</v>
      </c>
      <c r="C23" s="42" t="s">
        <v>4</v>
      </c>
      <c r="D23" s="47">
        <v>330</v>
      </c>
      <c r="E23" s="29"/>
      <c r="F23" s="45">
        <f t="shared" si="0"/>
        <v>0</v>
      </c>
    </row>
    <row r="24" spans="1:10" s="8" customFormat="1" ht="42" customHeight="1" x14ac:dyDescent="0.2">
      <c r="A24" s="42">
        <v>6</v>
      </c>
      <c r="B24" s="25" t="s">
        <v>11</v>
      </c>
      <c r="C24" s="42" t="s">
        <v>4</v>
      </c>
      <c r="D24" s="44">
        <v>23</v>
      </c>
      <c r="E24" s="29"/>
      <c r="F24" s="45">
        <f t="shared" si="0"/>
        <v>0</v>
      </c>
    </row>
    <row r="25" spans="1:10" s="8" customFormat="1" ht="27.75" customHeight="1" x14ac:dyDescent="0.2">
      <c r="A25" s="42">
        <v>7</v>
      </c>
      <c r="B25" s="25" t="s">
        <v>12</v>
      </c>
      <c r="C25" s="42" t="s">
        <v>5</v>
      </c>
      <c r="D25" s="44">
        <v>69</v>
      </c>
      <c r="E25" s="29"/>
      <c r="F25" s="45">
        <f t="shared" si="0"/>
        <v>0</v>
      </c>
    </row>
    <row r="26" spans="1:10" s="8" customFormat="1" ht="30.75" customHeight="1" x14ac:dyDescent="0.2">
      <c r="A26" s="42">
        <v>8</v>
      </c>
      <c r="B26" s="25" t="s">
        <v>151</v>
      </c>
      <c r="C26" s="42" t="s">
        <v>4</v>
      </c>
      <c r="D26" s="44">
        <v>23</v>
      </c>
      <c r="E26" s="29"/>
      <c r="F26" s="45">
        <f t="shared" si="0"/>
        <v>0</v>
      </c>
    </row>
    <row r="27" spans="1:10" s="8" customFormat="1" ht="18.75" customHeight="1" x14ac:dyDescent="0.2">
      <c r="A27" s="42">
        <v>9</v>
      </c>
      <c r="B27" s="25" t="s">
        <v>152</v>
      </c>
      <c r="C27" s="42" t="s">
        <v>4</v>
      </c>
      <c r="D27" s="44">
        <v>3</v>
      </c>
      <c r="E27" s="29"/>
      <c r="F27" s="45">
        <f t="shared" si="0"/>
        <v>0</v>
      </c>
    </row>
    <row r="28" spans="1:10" s="8" customFormat="1" ht="20.25" customHeight="1" x14ac:dyDescent="0.2">
      <c r="A28" s="90" t="s">
        <v>192</v>
      </c>
      <c r="B28" s="90"/>
      <c r="C28" s="90"/>
      <c r="D28" s="90"/>
      <c r="E28" s="90"/>
      <c r="F28" s="48">
        <f>SUM(F16:F17,F19:F27)</f>
        <v>0</v>
      </c>
    </row>
    <row r="29" spans="1:10" s="8" customFormat="1" ht="22.5" customHeight="1" x14ac:dyDescent="0.2">
      <c r="A29" s="49"/>
      <c r="B29" s="38" t="s">
        <v>2</v>
      </c>
      <c r="C29" s="50"/>
      <c r="D29" s="50"/>
      <c r="E29" s="51"/>
      <c r="F29" s="51"/>
    </row>
    <row r="30" spans="1:10" s="8" customFormat="1" ht="14.25" x14ac:dyDescent="0.2">
      <c r="A30" s="52" t="s">
        <v>18</v>
      </c>
      <c r="B30" s="102" t="s">
        <v>19</v>
      </c>
      <c r="C30" s="102"/>
      <c r="D30" s="102"/>
      <c r="E30" s="102"/>
      <c r="F30" s="102"/>
      <c r="J30" s="27"/>
    </row>
    <row r="31" spans="1:10" s="8" customFormat="1" ht="16.5" x14ac:dyDescent="0.2">
      <c r="A31" s="53" t="s">
        <v>20</v>
      </c>
      <c r="B31" s="54" t="s">
        <v>21</v>
      </c>
      <c r="C31" s="53" t="s">
        <v>22</v>
      </c>
      <c r="D31" s="44">
        <v>630</v>
      </c>
      <c r="E31" s="29"/>
      <c r="F31" s="45">
        <f>ROUND(E31*D31,2)</f>
        <v>0</v>
      </c>
    </row>
    <row r="32" spans="1:10" s="8" customFormat="1" ht="25.5" x14ac:dyDescent="0.2">
      <c r="A32" s="53" t="s">
        <v>23</v>
      </c>
      <c r="B32" s="54" t="s">
        <v>24</v>
      </c>
      <c r="C32" s="53" t="s">
        <v>25</v>
      </c>
      <c r="D32" s="44">
        <v>66</v>
      </c>
      <c r="E32" s="29"/>
      <c r="F32" s="45">
        <f t="shared" ref="F32:F52" si="1">ROUND(E32*D32,2)</f>
        <v>0</v>
      </c>
    </row>
    <row r="33" spans="1:6" s="8" customFormat="1" ht="29.25" customHeight="1" x14ac:dyDescent="0.2">
      <c r="A33" s="53" t="s">
        <v>26</v>
      </c>
      <c r="B33" s="54" t="s">
        <v>27</v>
      </c>
      <c r="C33" s="53" t="s">
        <v>22</v>
      </c>
      <c r="D33" s="44">
        <v>20</v>
      </c>
      <c r="E33" s="29"/>
      <c r="F33" s="45">
        <f t="shared" si="1"/>
        <v>0</v>
      </c>
    </row>
    <row r="34" spans="1:6" s="8" customFormat="1" ht="15" customHeight="1" x14ac:dyDescent="0.2">
      <c r="A34" s="53" t="s">
        <v>28</v>
      </c>
      <c r="B34" s="55" t="s">
        <v>29</v>
      </c>
      <c r="C34" s="53" t="s">
        <v>5</v>
      </c>
      <c r="D34" s="56">
        <v>62</v>
      </c>
      <c r="E34" s="29"/>
      <c r="F34" s="45"/>
    </row>
    <row r="35" spans="1:6" s="8" customFormat="1" ht="14.25" x14ac:dyDescent="0.2">
      <c r="A35" s="53"/>
      <c r="B35" s="57" t="s">
        <v>30</v>
      </c>
      <c r="C35" s="53" t="s">
        <v>5</v>
      </c>
      <c r="D35" s="47">
        <v>43.4</v>
      </c>
      <c r="E35" s="29"/>
      <c r="F35" s="45">
        <f t="shared" si="1"/>
        <v>0</v>
      </c>
    </row>
    <row r="36" spans="1:6" s="8" customFormat="1" ht="14.25" x14ac:dyDescent="0.2">
      <c r="A36" s="53"/>
      <c r="B36" s="57" t="s">
        <v>31</v>
      </c>
      <c r="C36" s="53" t="s">
        <v>5</v>
      </c>
      <c r="D36" s="44">
        <v>18.600000000000001</v>
      </c>
      <c r="E36" s="29"/>
      <c r="F36" s="45">
        <f t="shared" si="1"/>
        <v>0</v>
      </c>
    </row>
    <row r="37" spans="1:6" s="8" customFormat="1" ht="14.25" x14ac:dyDescent="0.2">
      <c r="A37" s="53">
        <v>5</v>
      </c>
      <c r="B37" s="57" t="s">
        <v>32</v>
      </c>
      <c r="C37" s="53" t="s">
        <v>5</v>
      </c>
      <c r="D37" s="44">
        <v>62</v>
      </c>
      <c r="E37" s="29"/>
      <c r="F37" s="45">
        <f t="shared" si="1"/>
        <v>0</v>
      </c>
    </row>
    <row r="38" spans="1:6" s="8" customFormat="1" ht="16.5" x14ac:dyDescent="0.2">
      <c r="A38" s="53">
        <v>6</v>
      </c>
      <c r="B38" s="55" t="s">
        <v>33</v>
      </c>
      <c r="C38" s="53" t="s">
        <v>22</v>
      </c>
      <c r="D38" s="56">
        <f>160*0.2</f>
        <v>32</v>
      </c>
      <c r="E38" s="29"/>
      <c r="F38" s="45"/>
    </row>
    <row r="39" spans="1:6" s="8" customFormat="1" ht="15" customHeight="1" x14ac:dyDescent="0.2">
      <c r="A39" s="53"/>
      <c r="B39" s="57" t="s">
        <v>34</v>
      </c>
      <c r="C39" s="53" t="s">
        <v>22</v>
      </c>
      <c r="D39" s="44">
        <f>D38*0.9</f>
        <v>28.8</v>
      </c>
      <c r="E39" s="29"/>
      <c r="F39" s="45">
        <f t="shared" si="1"/>
        <v>0</v>
      </c>
    </row>
    <row r="40" spans="1:6" s="8" customFormat="1" ht="16.5" x14ac:dyDescent="0.2">
      <c r="A40" s="53"/>
      <c r="B40" s="57" t="s">
        <v>35</v>
      </c>
      <c r="C40" s="53" t="s">
        <v>22</v>
      </c>
      <c r="D40" s="44">
        <f>D38*0.1</f>
        <v>3.2</v>
      </c>
      <c r="E40" s="29"/>
      <c r="F40" s="45">
        <f t="shared" si="1"/>
        <v>0</v>
      </c>
    </row>
    <row r="41" spans="1:6" s="8" customFormat="1" ht="16.5" x14ac:dyDescent="0.2">
      <c r="A41" s="53">
        <v>7</v>
      </c>
      <c r="B41" s="58" t="s">
        <v>36</v>
      </c>
      <c r="C41" s="53" t="s">
        <v>22</v>
      </c>
      <c r="D41" s="56">
        <f>ROUND(339*0.05,2)</f>
        <v>16.95</v>
      </c>
      <c r="E41" s="29"/>
      <c r="F41" s="45"/>
    </row>
    <row r="42" spans="1:6" s="8" customFormat="1" ht="15" customHeight="1" x14ac:dyDescent="0.2">
      <c r="A42" s="53"/>
      <c r="B42" s="57" t="s">
        <v>30</v>
      </c>
      <c r="C42" s="22" t="s">
        <v>37</v>
      </c>
      <c r="D42" s="44">
        <f>ROUND(D41*0.7,2)</f>
        <v>11.87</v>
      </c>
      <c r="E42" s="29"/>
      <c r="F42" s="45">
        <f t="shared" si="1"/>
        <v>0</v>
      </c>
    </row>
    <row r="43" spans="1:6" s="8" customFormat="1" ht="16.5" x14ac:dyDescent="0.2">
      <c r="A43" s="53"/>
      <c r="B43" s="57" t="s">
        <v>31</v>
      </c>
      <c r="C43" s="22" t="s">
        <v>37</v>
      </c>
      <c r="D43" s="44">
        <f>ROUNDDOWN(D41*0.3,2)</f>
        <v>5.08</v>
      </c>
      <c r="E43" s="29"/>
      <c r="F43" s="45">
        <f t="shared" si="1"/>
        <v>0</v>
      </c>
    </row>
    <row r="44" spans="1:6" s="8" customFormat="1" ht="16.5" x14ac:dyDescent="0.2">
      <c r="A44" s="53">
        <v>8</v>
      </c>
      <c r="B44" s="58" t="s">
        <v>38</v>
      </c>
      <c r="C44" s="22" t="s">
        <v>37</v>
      </c>
      <c r="D44" s="59">
        <v>24</v>
      </c>
      <c r="E44" s="29"/>
      <c r="F44" s="45"/>
    </row>
    <row r="45" spans="1:6" s="8" customFormat="1" ht="14.25" customHeight="1" x14ac:dyDescent="0.2">
      <c r="A45" s="53"/>
      <c r="B45" s="58" t="s">
        <v>39</v>
      </c>
      <c r="C45" s="53"/>
      <c r="D45" s="44"/>
      <c r="E45" s="29"/>
      <c r="F45" s="45"/>
    </row>
    <row r="46" spans="1:6" s="8" customFormat="1" ht="16.5" x14ac:dyDescent="0.2">
      <c r="A46" s="53"/>
      <c r="B46" s="57" t="s">
        <v>40</v>
      </c>
      <c r="C46" s="22" t="s">
        <v>37</v>
      </c>
      <c r="D46" s="44">
        <v>19.2</v>
      </c>
      <c r="E46" s="29"/>
      <c r="F46" s="45">
        <f t="shared" si="1"/>
        <v>0</v>
      </c>
    </row>
    <row r="47" spans="1:6" s="8" customFormat="1" ht="16.5" x14ac:dyDescent="0.2">
      <c r="A47" s="53"/>
      <c r="B47" s="57" t="s">
        <v>41</v>
      </c>
      <c r="C47" s="22" t="s">
        <v>37</v>
      </c>
      <c r="D47" s="44">
        <v>4.8</v>
      </c>
      <c r="E47" s="29"/>
      <c r="F47" s="45">
        <f t="shared" si="1"/>
        <v>0</v>
      </c>
    </row>
    <row r="48" spans="1:6" s="8" customFormat="1" ht="15" customHeight="1" x14ac:dyDescent="0.2">
      <c r="A48" s="53">
        <v>9</v>
      </c>
      <c r="B48" s="57" t="s">
        <v>153</v>
      </c>
      <c r="C48" s="22" t="s">
        <v>37</v>
      </c>
      <c r="D48" s="56">
        <v>21.6</v>
      </c>
      <c r="E48" s="29"/>
      <c r="F48" s="45"/>
    </row>
    <row r="49" spans="1:6" s="8" customFormat="1" ht="14.25" customHeight="1" x14ac:dyDescent="0.2">
      <c r="A49" s="53"/>
      <c r="B49" s="58" t="s">
        <v>42</v>
      </c>
      <c r="C49" s="22"/>
      <c r="D49" s="44"/>
      <c r="E49" s="29"/>
      <c r="F49" s="45"/>
    </row>
    <row r="50" spans="1:6" s="8" customFormat="1" ht="16.5" x14ac:dyDescent="0.2">
      <c r="A50" s="53"/>
      <c r="B50" s="57" t="s">
        <v>40</v>
      </c>
      <c r="C50" s="22" t="s">
        <v>37</v>
      </c>
      <c r="D50" s="44">
        <f>ROUND(D48*0.8,2)</f>
        <v>17.28</v>
      </c>
      <c r="E50" s="29"/>
      <c r="F50" s="45">
        <f t="shared" si="1"/>
        <v>0</v>
      </c>
    </row>
    <row r="51" spans="1:6" s="8" customFormat="1" ht="15" customHeight="1" x14ac:dyDescent="0.2">
      <c r="A51" s="53"/>
      <c r="B51" s="57" t="s">
        <v>41</v>
      </c>
      <c r="C51" s="22" t="s">
        <v>37</v>
      </c>
      <c r="D51" s="44">
        <f>D48*0.2</f>
        <v>4.32</v>
      </c>
      <c r="E51" s="29"/>
      <c r="F51" s="45">
        <f t="shared" si="1"/>
        <v>0</v>
      </c>
    </row>
    <row r="52" spans="1:6" s="8" customFormat="1" ht="16.5" x14ac:dyDescent="0.2">
      <c r="A52" s="53">
        <v>10</v>
      </c>
      <c r="B52" s="60" t="s">
        <v>154</v>
      </c>
      <c r="C52" s="22" t="s">
        <v>37</v>
      </c>
      <c r="D52" s="56">
        <v>94.55</v>
      </c>
      <c r="E52" s="29"/>
      <c r="F52" s="45">
        <f t="shared" si="1"/>
        <v>0</v>
      </c>
    </row>
    <row r="53" spans="1:6" s="8" customFormat="1" ht="14.25" x14ac:dyDescent="0.2">
      <c r="A53" s="52" t="s">
        <v>43</v>
      </c>
      <c r="B53" s="91" t="s">
        <v>44</v>
      </c>
      <c r="C53" s="91"/>
      <c r="D53" s="91"/>
      <c r="E53" s="91"/>
      <c r="F53" s="91"/>
    </row>
    <row r="54" spans="1:6" s="8" customFormat="1" ht="17.25" x14ac:dyDescent="0.2">
      <c r="A54" s="53" t="s">
        <v>20</v>
      </c>
      <c r="B54" s="61" t="s">
        <v>45</v>
      </c>
      <c r="C54" s="52" t="s">
        <v>46</v>
      </c>
      <c r="D54" s="17">
        <f>SUM(D55:D57)</f>
        <v>432</v>
      </c>
      <c r="E54" s="30"/>
      <c r="F54" s="62"/>
    </row>
    <row r="55" spans="1:6" s="8" customFormat="1" ht="16.5" x14ac:dyDescent="0.2">
      <c r="A55" s="53"/>
      <c r="B55" s="63" t="s">
        <v>155</v>
      </c>
      <c r="C55" s="22" t="s">
        <v>37</v>
      </c>
      <c r="D55" s="31">
        <v>332</v>
      </c>
      <c r="E55" s="30"/>
      <c r="F55" s="62"/>
    </row>
    <row r="56" spans="1:6" s="8" customFormat="1" ht="15" customHeight="1" x14ac:dyDescent="0.2">
      <c r="A56" s="53"/>
      <c r="B56" s="63" t="s">
        <v>156</v>
      </c>
      <c r="C56" s="22" t="s">
        <v>37</v>
      </c>
      <c r="D56" s="31">
        <v>60</v>
      </c>
      <c r="E56" s="20"/>
      <c r="F56" s="64"/>
    </row>
    <row r="57" spans="1:6" s="8" customFormat="1" ht="25.5" x14ac:dyDescent="0.2">
      <c r="A57" s="53"/>
      <c r="B57" s="65" t="s">
        <v>157</v>
      </c>
      <c r="C57" s="22" t="s">
        <v>37</v>
      </c>
      <c r="D57" s="31">
        <v>40</v>
      </c>
      <c r="E57" s="30"/>
      <c r="F57" s="62"/>
    </row>
    <row r="58" spans="1:6" s="8" customFormat="1" ht="14.25" x14ac:dyDescent="0.2">
      <c r="A58" s="53"/>
      <c r="B58" s="63" t="s">
        <v>47</v>
      </c>
      <c r="C58" s="22"/>
      <c r="D58" s="15"/>
      <c r="E58" s="30"/>
      <c r="F58" s="62"/>
    </row>
    <row r="59" spans="1:6" s="8" customFormat="1" ht="17.25" x14ac:dyDescent="0.2">
      <c r="A59" s="53" t="s">
        <v>48</v>
      </c>
      <c r="B59" s="63" t="s">
        <v>49</v>
      </c>
      <c r="C59" s="52" t="s">
        <v>46</v>
      </c>
      <c r="D59" s="17">
        <f>D54*0.8</f>
        <v>345.6</v>
      </c>
      <c r="E59" s="30"/>
      <c r="F59" s="62"/>
    </row>
    <row r="60" spans="1:6" s="8" customFormat="1" ht="16.5" x14ac:dyDescent="0.2">
      <c r="A60" s="53"/>
      <c r="B60" s="57" t="s">
        <v>50</v>
      </c>
      <c r="C60" s="22" t="s">
        <v>37</v>
      </c>
      <c r="D60" s="31">
        <v>328.3</v>
      </c>
      <c r="E60" s="32"/>
      <c r="F60" s="45">
        <f t="shared" ref="F60:F67" si="2">ROUND(E60*D60,2)</f>
        <v>0</v>
      </c>
    </row>
    <row r="61" spans="1:6" s="8" customFormat="1" ht="16.5" x14ac:dyDescent="0.2">
      <c r="A61" s="53"/>
      <c r="B61" s="57" t="s">
        <v>51</v>
      </c>
      <c r="C61" s="22" t="s">
        <v>37</v>
      </c>
      <c r="D61" s="31">
        <v>17.3</v>
      </c>
      <c r="E61" s="32"/>
      <c r="F61" s="45">
        <f t="shared" si="2"/>
        <v>0</v>
      </c>
    </row>
    <row r="62" spans="1:6" s="8" customFormat="1" ht="17.25" x14ac:dyDescent="0.2">
      <c r="A62" s="53" t="s">
        <v>52</v>
      </c>
      <c r="B62" s="63" t="s">
        <v>53</v>
      </c>
      <c r="C62" s="52" t="s">
        <v>46</v>
      </c>
      <c r="D62" s="17">
        <f>D54*0.2</f>
        <v>86.4</v>
      </c>
      <c r="E62" s="30"/>
      <c r="F62" s="45"/>
    </row>
    <row r="63" spans="1:6" s="8" customFormat="1" ht="16.5" x14ac:dyDescent="0.2">
      <c r="A63" s="53"/>
      <c r="B63" s="57" t="s">
        <v>34</v>
      </c>
      <c r="C63" s="22" t="s">
        <v>37</v>
      </c>
      <c r="D63" s="31">
        <v>77.8</v>
      </c>
      <c r="E63" s="32"/>
      <c r="F63" s="45">
        <f t="shared" si="2"/>
        <v>0</v>
      </c>
    </row>
    <row r="64" spans="1:6" s="8" customFormat="1" ht="16.5" x14ac:dyDescent="0.2">
      <c r="A64" s="53"/>
      <c r="B64" s="57" t="s">
        <v>35</v>
      </c>
      <c r="C64" s="22" t="s">
        <v>37</v>
      </c>
      <c r="D64" s="31">
        <v>8.6</v>
      </c>
      <c r="E64" s="32"/>
      <c r="F64" s="45">
        <f t="shared" si="2"/>
        <v>0</v>
      </c>
    </row>
    <row r="65" spans="1:6" s="8" customFormat="1" ht="15" customHeight="1" x14ac:dyDescent="0.2">
      <c r="A65" s="53" t="s">
        <v>23</v>
      </c>
      <c r="B65" s="61" t="s">
        <v>54</v>
      </c>
      <c r="C65" s="22" t="s">
        <v>37</v>
      </c>
      <c r="D65" s="31">
        <f>D54</f>
        <v>432</v>
      </c>
      <c r="E65" s="32"/>
      <c r="F65" s="45">
        <f t="shared" si="2"/>
        <v>0</v>
      </c>
    </row>
    <row r="66" spans="1:6" s="8" customFormat="1" ht="14.25" x14ac:dyDescent="0.2">
      <c r="A66" s="52" t="s">
        <v>55</v>
      </c>
      <c r="B66" s="91" t="s">
        <v>56</v>
      </c>
      <c r="C66" s="91"/>
      <c r="D66" s="91"/>
      <c r="E66" s="91"/>
      <c r="F66" s="91"/>
    </row>
    <row r="67" spans="1:6" s="8" customFormat="1" ht="16.5" x14ac:dyDescent="0.2">
      <c r="A67" s="53" t="s">
        <v>20</v>
      </c>
      <c r="B67" s="57" t="s">
        <v>158</v>
      </c>
      <c r="C67" s="35" t="s">
        <v>37</v>
      </c>
      <c r="D67" s="17">
        <f>D69+D72+D75+D78</f>
        <v>396.3</v>
      </c>
      <c r="E67" s="32"/>
      <c r="F67" s="45">
        <f t="shared" si="2"/>
        <v>0</v>
      </c>
    </row>
    <row r="68" spans="1:6" s="8" customFormat="1" ht="14.25" x14ac:dyDescent="0.2">
      <c r="A68" s="53"/>
      <c r="B68" s="57" t="s">
        <v>57</v>
      </c>
      <c r="C68" s="35"/>
      <c r="D68" s="16"/>
      <c r="E68" s="30"/>
      <c r="F68" s="30"/>
    </row>
    <row r="69" spans="1:6" s="8" customFormat="1" ht="15" customHeight="1" x14ac:dyDescent="0.2">
      <c r="A69" s="53"/>
      <c r="B69" s="63" t="s">
        <v>58</v>
      </c>
      <c r="C69" s="35" t="s">
        <v>37</v>
      </c>
      <c r="D69" s="17">
        <f>SUM(D70:D71)</f>
        <v>253.3</v>
      </c>
      <c r="E69" s="30"/>
      <c r="F69" s="30"/>
    </row>
    <row r="70" spans="1:6" s="8" customFormat="1" ht="16.5" x14ac:dyDescent="0.2">
      <c r="A70" s="22"/>
      <c r="B70" s="57" t="s">
        <v>159</v>
      </c>
      <c r="C70" s="35" t="s">
        <v>37</v>
      </c>
      <c r="D70" s="33">
        <v>197.4</v>
      </c>
      <c r="E70" s="30"/>
      <c r="F70" s="30"/>
    </row>
    <row r="71" spans="1:6" s="8" customFormat="1" ht="16.5" x14ac:dyDescent="0.2">
      <c r="A71" s="22"/>
      <c r="B71" s="57" t="s">
        <v>160</v>
      </c>
      <c r="C71" s="35" t="s">
        <v>37</v>
      </c>
      <c r="D71" s="33">
        <v>55.9</v>
      </c>
      <c r="E71" s="30"/>
      <c r="F71" s="30"/>
    </row>
    <row r="72" spans="1:6" s="8" customFormat="1" ht="15" customHeight="1" x14ac:dyDescent="0.2">
      <c r="A72" s="22"/>
      <c r="B72" s="63" t="s">
        <v>59</v>
      </c>
      <c r="C72" s="35" t="s">
        <v>37</v>
      </c>
      <c r="D72" s="17">
        <f>SUM(D73:D74)</f>
        <v>54.5</v>
      </c>
      <c r="E72" s="30"/>
      <c r="F72" s="30"/>
    </row>
    <row r="73" spans="1:6" s="8" customFormat="1" ht="16.5" x14ac:dyDescent="0.2">
      <c r="A73" s="22"/>
      <c r="B73" s="57" t="s">
        <v>161</v>
      </c>
      <c r="C73" s="35" t="s">
        <v>37</v>
      </c>
      <c r="D73" s="31">
        <v>47</v>
      </c>
      <c r="E73" s="30"/>
      <c r="F73" s="30"/>
    </row>
    <row r="74" spans="1:6" s="8" customFormat="1" ht="16.5" x14ac:dyDescent="0.2">
      <c r="A74" s="22"/>
      <c r="B74" s="57" t="s">
        <v>60</v>
      </c>
      <c r="C74" s="35" t="s">
        <v>37</v>
      </c>
      <c r="D74" s="31">
        <v>7.5</v>
      </c>
      <c r="E74" s="30"/>
      <c r="F74" s="30"/>
    </row>
    <row r="75" spans="1:6" s="8" customFormat="1" ht="15" customHeight="1" x14ac:dyDescent="0.2">
      <c r="A75" s="22"/>
      <c r="B75" s="63" t="s">
        <v>61</v>
      </c>
      <c r="C75" s="35" t="s">
        <v>37</v>
      </c>
      <c r="D75" s="17">
        <f>SUM(D76:D77)</f>
        <v>35.5</v>
      </c>
      <c r="E75" s="30"/>
      <c r="F75" s="30"/>
    </row>
    <row r="76" spans="1:6" s="8" customFormat="1" ht="16.5" x14ac:dyDescent="0.2">
      <c r="A76" s="22"/>
      <c r="B76" s="57" t="s">
        <v>62</v>
      </c>
      <c r="C76" s="35" t="s">
        <v>37</v>
      </c>
      <c r="D76" s="31">
        <v>33</v>
      </c>
      <c r="E76" s="30"/>
      <c r="F76" s="30"/>
    </row>
    <row r="77" spans="1:6" s="8" customFormat="1" ht="16.5" x14ac:dyDescent="0.2">
      <c r="A77" s="22"/>
      <c r="B77" s="57" t="s">
        <v>162</v>
      </c>
      <c r="C77" s="35" t="s">
        <v>37</v>
      </c>
      <c r="D77" s="31">
        <v>2.5</v>
      </c>
      <c r="E77" s="30"/>
      <c r="F77" s="30"/>
    </row>
    <row r="78" spans="1:6" s="8" customFormat="1" ht="15" customHeight="1" x14ac:dyDescent="0.2">
      <c r="A78" s="22"/>
      <c r="B78" s="57" t="s">
        <v>163</v>
      </c>
      <c r="C78" s="35" t="s">
        <v>37</v>
      </c>
      <c r="D78" s="17">
        <v>53</v>
      </c>
      <c r="E78" s="30"/>
      <c r="F78" s="30"/>
    </row>
    <row r="79" spans="1:6" s="8" customFormat="1" ht="27.75" customHeight="1" x14ac:dyDescent="0.2">
      <c r="A79" s="53" t="s">
        <v>23</v>
      </c>
      <c r="B79" s="60" t="s">
        <v>164</v>
      </c>
      <c r="C79" s="66" t="s">
        <v>22</v>
      </c>
      <c r="D79" s="33">
        <v>298</v>
      </c>
      <c r="E79" s="32"/>
      <c r="F79" s="45">
        <f t="shared" ref="F79:F82" si="3">ROUND(E79*D79,2)</f>
        <v>0</v>
      </c>
    </row>
    <row r="80" spans="1:6" s="8" customFormat="1" ht="25.5" x14ac:dyDescent="0.2">
      <c r="A80" s="53" t="s">
        <v>26</v>
      </c>
      <c r="B80" s="60" t="s">
        <v>63</v>
      </c>
      <c r="C80" s="66" t="s">
        <v>22</v>
      </c>
      <c r="D80" s="33">
        <f>195*1.1</f>
        <v>214.50000000000003</v>
      </c>
      <c r="E80" s="32"/>
      <c r="F80" s="45">
        <f t="shared" si="3"/>
        <v>0</v>
      </c>
    </row>
    <row r="81" spans="1:6" s="8" customFormat="1" ht="25.5" x14ac:dyDescent="0.2">
      <c r="A81" s="53" t="s">
        <v>28</v>
      </c>
      <c r="B81" s="60" t="s">
        <v>165</v>
      </c>
      <c r="C81" s="66" t="s">
        <v>5</v>
      </c>
      <c r="D81" s="33">
        <v>4</v>
      </c>
      <c r="E81" s="32"/>
      <c r="F81" s="45">
        <f t="shared" si="3"/>
        <v>0</v>
      </c>
    </row>
    <row r="82" spans="1:6" s="8" customFormat="1" ht="14.25" x14ac:dyDescent="0.2">
      <c r="A82" s="53" t="s">
        <v>64</v>
      </c>
      <c r="B82" s="58" t="s">
        <v>166</v>
      </c>
      <c r="C82" s="66" t="s">
        <v>5</v>
      </c>
      <c r="D82" s="31">
        <v>63</v>
      </c>
      <c r="E82" s="32"/>
      <c r="F82" s="45">
        <f t="shared" si="3"/>
        <v>0</v>
      </c>
    </row>
    <row r="83" spans="1:6" s="8" customFormat="1" ht="14.25" x14ac:dyDescent="0.2">
      <c r="A83" s="52" t="s">
        <v>65</v>
      </c>
      <c r="B83" s="88" t="s">
        <v>66</v>
      </c>
      <c r="C83" s="88"/>
      <c r="D83" s="88"/>
      <c r="E83" s="88"/>
      <c r="F83" s="88"/>
    </row>
    <row r="84" spans="1:6" s="8" customFormat="1" ht="14.25" x14ac:dyDescent="0.2">
      <c r="A84" s="53" t="s">
        <v>20</v>
      </c>
      <c r="B84" s="58" t="s">
        <v>67</v>
      </c>
      <c r="C84" s="35"/>
      <c r="D84" s="33"/>
      <c r="E84" s="30"/>
      <c r="F84" s="30"/>
    </row>
    <row r="85" spans="1:6" s="8" customFormat="1" ht="28.5" x14ac:dyDescent="0.2">
      <c r="A85" s="22"/>
      <c r="B85" s="60" t="s">
        <v>68</v>
      </c>
      <c r="C85" s="35" t="s">
        <v>37</v>
      </c>
      <c r="D85" s="33">
        <v>4</v>
      </c>
      <c r="E85" s="32"/>
      <c r="F85" s="45">
        <f t="shared" ref="F85:F88" si="4">ROUND(E85*D85,2)</f>
        <v>0</v>
      </c>
    </row>
    <row r="86" spans="1:6" s="8" customFormat="1" ht="29.25" customHeight="1" x14ac:dyDescent="0.2">
      <c r="A86" s="53" t="s">
        <v>23</v>
      </c>
      <c r="B86" s="67" t="s">
        <v>147</v>
      </c>
      <c r="C86" s="68" t="s">
        <v>37</v>
      </c>
      <c r="D86" s="31">
        <v>26.2</v>
      </c>
      <c r="E86" s="32"/>
      <c r="F86" s="45">
        <f t="shared" si="4"/>
        <v>0</v>
      </c>
    </row>
    <row r="87" spans="1:6" s="8" customFormat="1" ht="14.25" x14ac:dyDescent="0.2">
      <c r="A87" s="52" t="s">
        <v>69</v>
      </c>
      <c r="B87" s="88" t="s">
        <v>70</v>
      </c>
      <c r="C87" s="88"/>
      <c r="D87" s="88"/>
      <c r="E87" s="88"/>
      <c r="F87" s="88"/>
    </row>
    <row r="88" spans="1:6" s="8" customFormat="1" ht="24.75" customHeight="1" x14ac:dyDescent="0.2">
      <c r="A88" s="53" t="s">
        <v>20</v>
      </c>
      <c r="B88" s="54" t="s">
        <v>167</v>
      </c>
      <c r="C88" s="69" t="s">
        <v>71</v>
      </c>
      <c r="D88" s="17">
        <f>SUM(D89:D90)</f>
        <v>28.099999999999998</v>
      </c>
      <c r="E88" s="32"/>
      <c r="F88" s="45">
        <f t="shared" si="4"/>
        <v>0</v>
      </c>
    </row>
    <row r="89" spans="1:6" s="8" customFormat="1" ht="14.25" x14ac:dyDescent="0.2">
      <c r="A89" s="53"/>
      <c r="B89" s="70" t="s">
        <v>168</v>
      </c>
      <c r="C89" s="66" t="s">
        <v>71</v>
      </c>
      <c r="D89" s="33">
        <v>26.2</v>
      </c>
      <c r="E89" s="32"/>
      <c r="F89" s="30"/>
    </row>
    <row r="90" spans="1:6" s="8" customFormat="1" ht="25.5" x14ac:dyDescent="0.2">
      <c r="A90" s="53"/>
      <c r="B90" s="71" t="s">
        <v>72</v>
      </c>
      <c r="C90" s="66" t="s">
        <v>71</v>
      </c>
      <c r="D90" s="33">
        <v>1.9</v>
      </c>
      <c r="E90" s="32"/>
      <c r="F90" s="30"/>
    </row>
    <row r="91" spans="1:6" s="8" customFormat="1" ht="14.25" x14ac:dyDescent="0.2">
      <c r="A91" s="53" t="s">
        <v>23</v>
      </c>
      <c r="B91" s="72" t="s">
        <v>73</v>
      </c>
      <c r="C91" s="69" t="s">
        <v>71</v>
      </c>
      <c r="D91" s="17">
        <f>SUM(D92:D93)</f>
        <v>28.099999999999998</v>
      </c>
      <c r="E91" s="32"/>
      <c r="F91" s="45">
        <f t="shared" ref="F91" si="5">ROUND(E91*D91,2)</f>
        <v>0</v>
      </c>
    </row>
    <row r="92" spans="1:6" s="8" customFormat="1" ht="14.25" x14ac:dyDescent="0.2">
      <c r="A92" s="53"/>
      <c r="B92" s="70" t="s">
        <v>168</v>
      </c>
      <c r="C92" s="66" t="s">
        <v>71</v>
      </c>
      <c r="D92" s="33">
        <v>26.2</v>
      </c>
      <c r="E92" s="32"/>
      <c r="F92" s="30"/>
    </row>
    <row r="93" spans="1:6" s="8" customFormat="1" ht="25.5" x14ac:dyDescent="0.2">
      <c r="A93" s="53"/>
      <c r="B93" s="71" t="s">
        <v>72</v>
      </c>
      <c r="C93" s="66" t="s">
        <v>71</v>
      </c>
      <c r="D93" s="33">
        <v>1.9</v>
      </c>
      <c r="E93" s="32"/>
      <c r="F93" s="30"/>
    </row>
    <row r="94" spans="1:6" s="8" customFormat="1" ht="14.25" x14ac:dyDescent="0.2">
      <c r="A94" s="53" t="s">
        <v>26</v>
      </c>
      <c r="B94" s="58" t="s">
        <v>74</v>
      </c>
      <c r="C94" s="69" t="s">
        <v>71</v>
      </c>
      <c r="D94" s="17">
        <v>109</v>
      </c>
      <c r="E94" s="32"/>
      <c r="F94" s="45">
        <f t="shared" ref="F94" si="6">ROUND(E94*D94,2)</f>
        <v>0</v>
      </c>
    </row>
    <row r="95" spans="1:6" s="8" customFormat="1" ht="15" customHeight="1" x14ac:dyDescent="0.2">
      <c r="A95" s="53"/>
      <c r="B95" s="57" t="s">
        <v>169</v>
      </c>
      <c r="C95" s="66" t="s">
        <v>71</v>
      </c>
      <c r="D95" s="31">
        <v>92.4</v>
      </c>
      <c r="E95" s="32"/>
      <c r="F95" s="30"/>
    </row>
    <row r="96" spans="1:6" s="8" customFormat="1" ht="15" customHeight="1" x14ac:dyDescent="0.2">
      <c r="A96" s="53"/>
      <c r="B96" s="57" t="s">
        <v>170</v>
      </c>
      <c r="C96" s="66" t="s">
        <v>71</v>
      </c>
      <c r="D96" s="31">
        <v>13.8</v>
      </c>
      <c r="E96" s="32"/>
      <c r="F96" s="30"/>
    </row>
    <row r="97" spans="1:6" s="8" customFormat="1" ht="14.25" x14ac:dyDescent="0.2">
      <c r="A97" s="53"/>
      <c r="B97" s="57" t="s">
        <v>171</v>
      </c>
      <c r="C97" s="66" t="s">
        <v>71</v>
      </c>
      <c r="D97" s="31">
        <v>2.9</v>
      </c>
      <c r="E97" s="32"/>
      <c r="F97" s="30"/>
    </row>
    <row r="98" spans="1:6" s="8" customFormat="1" ht="38.25" x14ac:dyDescent="0.2">
      <c r="A98" s="53" t="s">
        <v>28</v>
      </c>
      <c r="B98" s="60" t="s">
        <v>75</v>
      </c>
      <c r="C98" s="66" t="s">
        <v>76</v>
      </c>
      <c r="D98" s="31">
        <v>410</v>
      </c>
      <c r="E98" s="32"/>
      <c r="F98" s="45">
        <f t="shared" ref="F98:F99" si="7">ROUND(E98*D98,2)</f>
        <v>0</v>
      </c>
    </row>
    <row r="99" spans="1:6" s="8" customFormat="1" ht="26.25" customHeight="1" x14ac:dyDescent="0.2">
      <c r="A99" s="53" t="s">
        <v>64</v>
      </c>
      <c r="B99" s="73" t="s">
        <v>77</v>
      </c>
      <c r="C99" s="66" t="s">
        <v>76</v>
      </c>
      <c r="D99" s="31">
        <v>82</v>
      </c>
      <c r="E99" s="32"/>
      <c r="F99" s="45">
        <f t="shared" si="7"/>
        <v>0</v>
      </c>
    </row>
    <row r="100" spans="1:6" s="8" customFormat="1" ht="14.25" x14ac:dyDescent="0.2">
      <c r="A100" s="53" t="s">
        <v>78</v>
      </c>
      <c r="B100" s="58" t="s">
        <v>79</v>
      </c>
      <c r="C100" s="35"/>
      <c r="D100" s="33"/>
      <c r="E100" s="32"/>
      <c r="F100" s="30"/>
    </row>
    <row r="101" spans="1:6" s="8" customFormat="1" ht="14.25" x14ac:dyDescent="0.2">
      <c r="A101" s="22"/>
      <c r="B101" s="58" t="s">
        <v>80</v>
      </c>
      <c r="C101" s="66" t="s">
        <v>76</v>
      </c>
      <c r="D101" s="33">
        <v>3</v>
      </c>
      <c r="E101" s="32"/>
      <c r="F101" s="45">
        <f t="shared" ref="F101:F102" si="8">ROUND(E101*D101,2)</f>
        <v>0</v>
      </c>
    </row>
    <row r="102" spans="1:6" s="8" customFormat="1" ht="14.25" x14ac:dyDescent="0.2">
      <c r="A102" s="53" t="s">
        <v>81</v>
      </c>
      <c r="B102" s="58" t="s">
        <v>172</v>
      </c>
      <c r="C102" s="66" t="s">
        <v>82</v>
      </c>
      <c r="D102" s="33">
        <v>38.5</v>
      </c>
      <c r="E102" s="32"/>
      <c r="F102" s="45">
        <f t="shared" si="8"/>
        <v>0</v>
      </c>
    </row>
    <row r="103" spans="1:6" s="8" customFormat="1" ht="14.25" x14ac:dyDescent="0.2">
      <c r="A103" s="52" t="s">
        <v>83</v>
      </c>
      <c r="B103" s="87" t="s">
        <v>84</v>
      </c>
      <c r="C103" s="87"/>
      <c r="D103" s="87"/>
      <c r="E103" s="87"/>
      <c r="F103" s="87"/>
    </row>
    <row r="104" spans="1:6" s="8" customFormat="1" ht="14.25" x14ac:dyDescent="0.2">
      <c r="A104" s="53" t="s">
        <v>20</v>
      </c>
      <c r="B104" s="58" t="s">
        <v>85</v>
      </c>
      <c r="C104" s="66" t="s">
        <v>7</v>
      </c>
      <c r="D104" s="33">
        <v>1</v>
      </c>
      <c r="E104" s="32"/>
      <c r="F104" s="45">
        <f t="shared" ref="F104" si="9">ROUND(E104*D104,2)</f>
        <v>0</v>
      </c>
    </row>
    <row r="105" spans="1:6" s="8" customFormat="1" ht="14.25" x14ac:dyDescent="0.2">
      <c r="A105" s="52" t="s">
        <v>83</v>
      </c>
      <c r="B105" s="88" t="s">
        <v>86</v>
      </c>
      <c r="C105" s="88"/>
      <c r="D105" s="88"/>
      <c r="E105" s="88"/>
      <c r="F105" s="88"/>
    </row>
    <row r="106" spans="1:6" s="8" customFormat="1" ht="18" customHeight="1" x14ac:dyDescent="0.2">
      <c r="A106" s="53">
        <v>1</v>
      </c>
      <c r="B106" s="74" t="s">
        <v>173</v>
      </c>
      <c r="C106" s="66" t="s">
        <v>7</v>
      </c>
      <c r="D106" s="31">
        <v>1</v>
      </c>
      <c r="E106" s="32"/>
      <c r="F106" s="45">
        <f t="shared" ref="F106:F109" si="10">ROUND(E106*D106,2)</f>
        <v>0</v>
      </c>
    </row>
    <row r="107" spans="1:6" s="8" customFormat="1" ht="14.25" x14ac:dyDescent="0.2">
      <c r="A107" s="53">
        <v>2</v>
      </c>
      <c r="B107" s="74" t="s">
        <v>87</v>
      </c>
      <c r="C107" s="66" t="s">
        <v>7</v>
      </c>
      <c r="D107" s="31">
        <v>2</v>
      </c>
      <c r="E107" s="32"/>
      <c r="F107" s="45">
        <f t="shared" si="10"/>
        <v>0</v>
      </c>
    </row>
    <row r="108" spans="1:6" s="8" customFormat="1" ht="14.25" x14ac:dyDescent="0.2">
      <c r="A108" s="53">
        <v>3</v>
      </c>
      <c r="B108" s="74" t="s">
        <v>88</v>
      </c>
      <c r="C108" s="66" t="s">
        <v>7</v>
      </c>
      <c r="D108" s="31">
        <v>1</v>
      </c>
      <c r="E108" s="32"/>
      <c r="F108" s="45">
        <f t="shared" si="10"/>
        <v>0</v>
      </c>
    </row>
    <row r="109" spans="1:6" s="8" customFormat="1" ht="14.25" x14ac:dyDescent="0.2">
      <c r="A109" s="53">
        <v>4</v>
      </c>
      <c r="B109" s="74" t="s">
        <v>89</v>
      </c>
      <c r="C109" s="66" t="s">
        <v>82</v>
      </c>
      <c r="D109" s="17">
        <f>SUM(D110:D112)</f>
        <v>32</v>
      </c>
      <c r="E109" s="32"/>
      <c r="F109" s="45">
        <f t="shared" si="10"/>
        <v>0</v>
      </c>
    </row>
    <row r="110" spans="1:6" s="8" customFormat="1" ht="14.25" x14ac:dyDescent="0.2">
      <c r="A110" s="53"/>
      <c r="B110" s="60" t="s">
        <v>90</v>
      </c>
      <c r="C110" s="66" t="s">
        <v>82</v>
      </c>
      <c r="D110" s="31">
        <v>27</v>
      </c>
      <c r="E110" s="30"/>
      <c r="F110" s="30"/>
    </row>
    <row r="111" spans="1:6" s="8" customFormat="1" ht="14.25" x14ac:dyDescent="0.2">
      <c r="A111" s="53"/>
      <c r="B111" s="60" t="s">
        <v>91</v>
      </c>
      <c r="C111" s="66" t="s">
        <v>82</v>
      </c>
      <c r="D111" s="31">
        <v>4</v>
      </c>
      <c r="E111" s="30"/>
      <c r="F111" s="30"/>
    </row>
    <row r="112" spans="1:6" s="8" customFormat="1" ht="25.5" x14ac:dyDescent="0.2">
      <c r="A112" s="53"/>
      <c r="B112" s="60" t="s">
        <v>92</v>
      </c>
      <c r="C112" s="66" t="s">
        <v>82</v>
      </c>
      <c r="D112" s="31">
        <v>1</v>
      </c>
      <c r="E112" s="30"/>
      <c r="F112" s="30"/>
    </row>
    <row r="113" spans="1:6" s="8" customFormat="1" ht="14.25" x14ac:dyDescent="0.2">
      <c r="A113" s="53">
        <v>5</v>
      </c>
      <c r="B113" s="60" t="s">
        <v>93</v>
      </c>
      <c r="C113" s="66" t="s">
        <v>7</v>
      </c>
      <c r="D113" s="31">
        <v>40</v>
      </c>
      <c r="E113" s="32"/>
      <c r="F113" s="45">
        <f t="shared" ref="F113" si="11">ROUND(E113*D113,2)</f>
        <v>0</v>
      </c>
    </row>
    <row r="114" spans="1:6" s="8" customFormat="1" ht="14.25" x14ac:dyDescent="0.2">
      <c r="A114" s="52" t="s">
        <v>94</v>
      </c>
      <c r="B114" s="89" t="s">
        <v>95</v>
      </c>
      <c r="C114" s="89"/>
      <c r="D114" s="89"/>
      <c r="E114" s="89"/>
      <c r="F114" s="89"/>
    </row>
    <row r="115" spans="1:6" s="8" customFormat="1" ht="14.25" customHeight="1" x14ac:dyDescent="0.2">
      <c r="A115" s="53">
        <v>1</v>
      </c>
      <c r="B115" s="75" t="s">
        <v>173</v>
      </c>
      <c r="C115" s="66" t="s">
        <v>7</v>
      </c>
      <c r="D115" s="31">
        <v>46</v>
      </c>
      <c r="E115" s="32"/>
      <c r="F115" s="45">
        <f t="shared" ref="F115:F119" si="12">ROUND(E115*D115,2)</f>
        <v>0</v>
      </c>
    </row>
    <row r="116" spans="1:6" s="8" customFormat="1" ht="14.25" x14ac:dyDescent="0.2">
      <c r="A116" s="53">
        <v>2</v>
      </c>
      <c r="B116" s="75" t="s">
        <v>87</v>
      </c>
      <c r="C116" s="66" t="s">
        <v>7</v>
      </c>
      <c r="D116" s="31">
        <v>30</v>
      </c>
      <c r="E116" s="32"/>
      <c r="F116" s="45">
        <f t="shared" si="12"/>
        <v>0</v>
      </c>
    </row>
    <row r="117" spans="1:6" s="8" customFormat="1" ht="14.25" x14ac:dyDescent="0.2">
      <c r="A117" s="53">
        <v>3</v>
      </c>
      <c r="B117" s="75" t="s">
        <v>88</v>
      </c>
      <c r="C117" s="66" t="s">
        <v>7</v>
      </c>
      <c r="D117" s="31">
        <v>7</v>
      </c>
      <c r="E117" s="32"/>
      <c r="F117" s="45">
        <f t="shared" si="12"/>
        <v>0</v>
      </c>
    </row>
    <row r="118" spans="1:6" s="8" customFormat="1" ht="14.25" x14ac:dyDescent="0.2">
      <c r="A118" s="53">
        <v>4</v>
      </c>
      <c r="B118" s="75" t="s">
        <v>96</v>
      </c>
      <c r="C118" s="66" t="s">
        <v>7</v>
      </c>
      <c r="D118" s="31">
        <v>1</v>
      </c>
      <c r="E118" s="32"/>
      <c r="F118" s="45">
        <f t="shared" si="12"/>
        <v>0</v>
      </c>
    </row>
    <row r="119" spans="1:6" s="8" customFormat="1" ht="14.25" x14ac:dyDescent="0.2">
      <c r="A119" s="53">
        <v>5</v>
      </c>
      <c r="B119" s="75" t="s">
        <v>89</v>
      </c>
      <c r="C119" s="66" t="s">
        <v>82</v>
      </c>
      <c r="D119" s="17">
        <f>SUM(D120:D122)</f>
        <v>15.5</v>
      </c>
      <c r="E119" s="32"/>
      <c r="F119" s="45">
        <f t="shared" si="12"/>
        <v>0</v>
      </c>
    </row>
    <row r="120" spans="1:6" s="8" customFormat="1" ht="14.25" x14ac:dyDescent="0.2">
      <c r="A120" s="53"/>
      <c r="B120" s="76" t="s">
        <v>90</v>
      </c>
      <c r="C120" s="66" t="s">
        <v>82</v>
      </c>
      <c r="D120" s="31">
        <v>3</v>
      </c>
      <c r="E120" s="30"/>
      <c r="F120" s="30"/>
    </row>
    <row r="121" spans="1:6" s="8" customFormat="1" ht="14.25" x14ac:dyDescent="0.2">
      <c r="A121" s="53"/>
      <c r="B121" s="76" t="s">
        <v>91</v>
      </c>
      <c r="C121" s="66" t="s">
        <v>82</v>
      </c>
      <c r="D121" s="31">
        <v>0</v>
      </c>
      <c r="E121" s="30"/>
      <c r="F121" s="30"/>
    </row>
    <row r="122" spans="1:6" s="8" customFormat="1" ht="25.5" x14ac:dyDescent="0.2">
      <c r="A122" s="53"/>
      <c r="B122" s="76" t="s">
        <v>92</v>
      </c>
      <c r="C122" s="66" t="s">
        <v>82</v>
      </c>
      <c r="D122" s="31">
        <v>12.5</v>
      </c>
      <c r="E122" s="30"/>
      <c r="F122" s="30"/>
    </row>
    <row r="123" spans="1:6" s="8" customFormat="1" ht="22.5" customHeight="1" x14ac:dyDescent="0.2">
      <c r="A123" s="90" t="s">
        <v>193</v>
      </c>
      <c r="B123" s="90"/>
      <c r="C123" s="90"/>
      <c r="D123" s="90"/>
      <c r="E123" s="90"/>
      <c r="F123" s="48">
        <f>SUM(F31:F52,F54:F65,F67:F82,F84:F86,F88:F102,F104:F113,F115:F122)</f>
        <v>0</v>
      </c>
    </row>
    <row r="124" spans="1:6" s="8" customFormat="1" ht="21.75" customHeight="1" x14ac:dyDescent="0.2">
      <c r="A124" s="50"/>
      <c r="B124" s="38" t="s">
        <v>106</v>
      </c>
      <c r="C124" s="50"/>
      <c r="D124" s="50"/>
      <c r="E124" s="51"/>
      <c r="F124" s="51"/>
    </row>
    <row r="125" spans="1:6" s="8" customFormat="1" ht="14.25" x14ac:dyDescent="0.2">
      <c r="A125" s="52" t="s">
        <v>18</v>
      </c>
      <c r="B125" s="91" t="s">
        <v>99</v>
      </c>
      <c r="C125" s="91"/>
      <c r="D125" s="91"/>
      <c r="E125" s="91"/>
      <c r="F125" s="91"/>
    </row>
    <row r="126" spans="1:6" s="8" customFormat="1" ht="16.5" x14ac:dyDescent="0.2">
      <c r="A126" s="53" t="s">
        <v>20</v>
      </c>
      <c r="B126" s="77" t="s">
        <v>100</v>
      </c>
      <c r="C126" s="78" t="s">
        <v>22</v>
      </c>
      <c r="D126" s="34">
        <v>152</v>
      </c>
      <c r="E126" s="34"/>
      <c r="F126" s="45">
        <f t="shared" ref="F126:F127" si="13">ROUND(E126*D126,2)</f>
        <v>0</v>
      </c>
    </row>
    <row r="127" spans="1:6" s="8" customFormat="1" ht="16.5" x14ac:dyDescent="0.2">
      <c r="A127" s="53" t="s">
        <v>23</v>
      </c>
      <c r="B127" s="77" t="s">
        <v>101</v>
      </c>
      <c r="C127" s="78" t="s">
        <v>22</v>
      </c>
      <c r="D127" s="34">
        <v>92</v>
      </c>
      <c r="E127" s="34"/>
      <c r="F127" s="45">
        <f t="shared" si="13"/>
        <v>0</v>
      </c>
    </row>
    <row r="128" spans="1:6" s="8" customFormat="1" ht="14.25" x14ac:dyDescent="0.2">
      <c r="A128" s="52" t="s">
        <v>43</v>
      </c>
      <c r="B128" s="102" t="s">
        <v>102</v>
      </c>
      <c r="C128" s="102"/>
      <c r="D128" s="102"/>
      <c r="E128" s="102"/>
      <c r="F128" s="102"/>
    </row>
    <row r="129" spans="1:6" s="8" customFormat="1" ht="25.5" x14ac:dyDescent="0.2">
      <c r="A129" s="53" t="s">
        <v>20</v>
      </c>
      <c r="B129" s="43" t="s">
        <v>103</v>
      </c>
      <c r="C129" s="78" t="s">
        <v>76</v>
      </c>
      <c r="D129" s="34">
        <v>11527</v>
      </c>
      <c r="E129" s="79"/>
      <c r="F129" s="45">
        <f t="shared" ref="F129" si="14">ROUND(E129*D129,2)</f>
        <v>0</v>
      </c>
    </row>
    <row r="130" spans="1:6" s="8" customFormat="1" ht="14.25" x14ac:dyDescent="0.2">
      <c r="A130" s="52" t="s">
        <v>55</v>
      </c>
      <c r="B130" s="91" t="s">
        <v>66</v>
      </c>
      <c r="C130" s="91"/>
      <c r="D130" s="91"/>
      <c r="E130" s="91"/>
      <c r="F130" s="91"/>
    </row>
    <row r="131" spans="1:6" s="8" customFormat="1" ht="16.5" x14ac:dyDescent="0.2">
      <c r="A131" s="53" t="s">
        <v>20</v>
      </c>
      <c r="B131" s="54" t="s">
        <v>174</v>
      </c>
      <c r="C131" s="22" t="s">
        <v>37</v>
      </c>
      <c r="D131" s="34">
        <v>13</v>
      </c>
      <c r="E131" s="34"/>
      <c r="F131" s="45">
        <f t="shared" ref="F131:F132" si="15">ROUND(E131*D131,2)</f>
        <v>0</v>
      </c>
    </row>
    <row r="132" spans="1:6" s="8" customFormat="1" ht="16.5" x14ac:dyDescent="0.2">
      <c r="A132" s="53" t="s">
        <v>23</v>
      </c>
      <c r="B132" s="54" t="s">
        <v>175</v>
      </c>
      <c r="C132" s="22" t="s">
        <v>37</v>
      </c>
      <c r="D132" s="34">
        <v>102</v>
      </c>
      <c r="E132" s="34"/>
      <c r="F132" s="45">
        <f t="shared" si="15"/>
        <v>0</v>
      </c>
    </row>
    <row r="133" spans="1:6" s="8" customFormat="1" ht="14.25" x14ac:dyDescent="0.2">
      <c r="A133" s="52" t="s">
        <v>65</v>
      </c>
      <c r="B133" s="91" t="s">
        <v>104</v>
      </c>
      <c r="C133" s="91"/>
      <c r="D133" s="91"/>
      <c r="E133" s="91"/>
      <c r="F133" s="91"/>
    </row>
    <row r="134" spans="1:6" s="8" customFormat="1" ht="25.5" x14ac:dyDescent="0.2">
      <c r="A134" s="53" t="s">
        <v>20</v>
      </c>
      <c r="B134" s="54" t="s">
        <v>176</v>
      </c>
      <c r="C134" s="78" t="s">
        <v>76</v>
      </c>
      <c r="D134" s="34">
        <v>70</v>
      </c>
      <c r="E134" s="34"/>
      <c r="F134" s="45">
        <f t="shared" ref="F134:F135" si="16">ROUND(E134*D134,2)</f>
        <v>0</v>
      </c>
    </row>
    <row r="135" spans="1:6" s="8" customFormat="1" ht="14.25" x14ac:dyDescent="0.2">
      <c r="A135" s="53" t="s">
        <v>23</v>
      </c>
      <c r="B135" s="54" t="s">
        <v>105</v>
      </c>
      <c r="C135" s="78" t="s">
        <v>7</v>
      </c>
      <c r="D135" s="34">
        <v>56</v>
      </c>
      <c r="E135" s="34"/>
      <c r="F135" s="45">
        <f t="shared" si="16"/>
        <v>0</v>
      </c>
    </row>
    <row r="136" spans="1:6" s="8" customFormat="1" ht="22.5" customHeight="1" x14ac:dyDescent="0.2">
      <c r="A136" s="90" t="s">
        <v>194</v>
      </c>
      <c r="B136" s="90"/>
      <c r="C136" s="90"/>
      <c r="D136" s="90"/>
      <c r="E136" s="90"/>
      <c r="F136" s="48">
        <f>SUM(F126:F127,F129,F131:F132,F134:F135)</f>
        <v>0</v>
      </c>
    </row>
    <row r="137" spans="1:6" s="8" customFormat="1" ht="21" customHeight="1" x14ac:dyDescent="0.2">
      <c r="A137" s="50"/>
      <c r="B137" s="38" t="s">
        <v>109</v>
      </c>
      <c r="C137" s="50"/>
      <c r="D137" s="50"/>
      <c r="E137" s="51"/>
      <c r="F137" s="51"/>
    </row>
    <row r="138" spans="1:6" s="8" customFormat="1" ht="15" customHeight="1" x14ac:dyDescent="0.2">
      <c r="A138" s="52" t="s">
        <v>136</v>
      </c>
      <c r="B138" s="94" t="s">
        <v>137</v>
      </c>
      <c r="C138" s="94"/>
      <c r="D138" s="94"/>
      <c r="E138" s="94"/>
      <c r="F138" s="94"/>
    </row>
    <row r="139" spans="1:6" s="8" customFormat="1" ht="25.5" x14ac:dyDescent="0.2">
      <c r="A139" s="22">
        <v>1</v>
      </c>
      <c r="B139" s="80" t="s">
        <v>110</v>
      </c>
      <c r="C139" s="22" t="s">
        <v>135</v>
      </c>
      <c r="D139" s="34">
        <v>5</v>
      </c>
      <c r="E139" s="34"/>
      <c r="F139" s="45">
        <f t="shared" ref="F139:F188" si="17">ROUND(E139*D139,2)</f>
        <v>0</v>
      </c>
    </row>
    <row r="140" spans="1:6" s="8" customFormat="1" ht="16.5" x14ac:dyDescent="0.2">
      <c r="A140" s="22">
        <v>2</v>
      </c>
      <c r="B140" s="80" t="s">
        <v>111</v>
      </c>
      <c r="C140" s="22" t="s">
        <v>134</v>
      </c>
      <c r="D140" s="34">
        <v>7.5</v>
      </c>
      <c r="E140" s="34"/>
      <c r="F140" s="45">
        <f t="shared" si="17"/>
        <v>0</v>
      </c>
    </row>
    <row r="141" spans="1:6" s="8" customFormat="1" ht="51" x14ac:dyDescent="0.2">
      <c r="A141" s="22">
        <v>3</v>
      </c>
      <c r="B141" s="80" t="s">
        <v>112</v>
      </c>
      <c r="C141" s="22" t="s">
        <v>113</v>
      </c>
      <c r="D141" s="34">
        <v>2</v>
      </c>
      <c r="E141" s="34"/>
      <c r="F141" s="45">
        <f t="shared" si="17"/>
        <v>0</v>
      </c>
    </row>
    <row r="142" spans="1:6" s="8" customFormat="1" ht="127.5" x14ac:dyDescent="0.2">
      <c r="A142" s="22">
        <v>4</v>
      </c>
      <c r="B142" s="80" t="s">
        <v>177</v>
      </c>
      <c r="C142" s="22" t="s">
        <v>113</v>
      </c>
      <c r="D142" s="34">
        <v>2</v>
      </c>
      <c r="E142" s="34"/>
      <c r="F142" s="45">
        <f t="shared" si="17"/>
        <v>0</v>
      </c>
    </row>
    <row r="143" spans="1:6" s="8" customFormat="1" ht="38.25" customHeight="1" x14ac:dyDescent="0.2">
      <c r="A143" s="22">
        <v>5</v>
      </c>
      <c r="B143" s="80" t="s">
        <v>178</v>
      </c>
      <c r="C143" s="22" t="s">
        <v>5</v>
      </c>
      <c r="D143" s="34">
        <v>450</v>
      </c>
      <c r="E143" s="34"/>
      <c r="F143" s="45">
        <f t="shared" si="17"/>
        <v>0</v>
      </c>
    </row>
    <row r="144" spans="1:6" s="8" customFormat="1" ht="14.25" x14ac:dyDescent="0.2">
      <c r="A144" s="22">
        <v>6</v>
      </c>
      <c r="B144" s="81" t="s">
        <v>114</v>
      </c>
      <c r="C144" s="22" t="s">
        <v>4</v>
      </c>
      <c r="D144" s="34">
        <v>20</v>
      </c>
      <c r="E144" s="34"/>
      <c r="F144" s="45">
        <f t="shared" si="17"/>
        <v>0</v>
      </c>
    </row>
    <row r="145" spans="1:6" s="8" customFormat="1" ht="14.25" x14ac:dyDescent="0.2">
      <c r="A145" s="22">
        <v>7</v>
      </c>
      <c r="B145" s="81" t="s">
        <v>115</v>
      </c>
      <c r="C145" s="22" t="s">
        <v>71</v>
      </c>
      <c r="D145" s="34">
        <v>2.5</v>
      </c>
      <c r="E145" s="34"/>
      <c r="F145" s="45">
        <f t="shared" si="17"/>
        <v>0</v>
      </c>
    </row>
    <row r="146" spans="1:6" s="8" customFormat="1" ht="14.25" x14ac:dyDescent="0.2">
      <c r="A146" s="22">
        <v>8</v>
      </c>
      <c r="B146" s="81" t="s">
        <v>116</v>
      </c>
      <c r="C146" s="22" t="s">
        <v>76</v>
      </c>
      <c r="D146" s="34">
        <v>150</v>
      </c>
      <c r="E146" s="34"/>
      <c r="F146" s="45">
        <f t="shared" si="17"/>
        <v>0</v>
      </c>
    </row>
    <row r="147" spans="1:6" s="8" customFormat="1" ht="16.5" x14ac:dyDescent="0.2">
      <c r="A147" s="22">
        <v>9</v>
      </c>
      <c r="B147" s="81" t="s">
        <v>117</v>
      </c>
      <c r="C147" s="22" t="s">
        <v>134</v>
      </c>
      <c r="D147" s="34">
        <v>30</v>
      </c>
      <c r="E147" s="34"/>
      <c r="F147" s="45">
        <f t="shared" si="17"/>
        <v>0</v>
      </c>
    </row>
    <row r="148" spans="1:6" s="8" customFormat="1" ht="14.25" x14ac:dyDescent="0.2">
      <c r="A148" s="22">
        <v>10</v>
      </c>
      <c r="B148" s="81" t="s">
        <v>118</v>
      </c>
      <c r="C148" s="22" t="s">
        <v>113</v>
      </c>
      <c r="D148" s="34">
        <v>1</v>
      </c>
      <c r="E148" s="34"/>
      <c r="F148" s="45">
        <f t="shared" si="17"/>
        <v>0</v>
      </c>
    </row>
    <row r="149" spans="1:6" s="8" customFormat="1" ht="14.25" x14ac:dyDescent="0.2">
      <c r="A149" s="22">
        <v>11</v>
      </c>
      <c r="B149" s="81" t="s">
        <v>119</v>
      </c>
      <c r="C149" s="22" t="s">
        <v>5</v>
      </c>
      <c r="D149" s="34">
        <v>80</v>
      </c>
      <c r="E149" s="34"/>
      <c r="F149" s="45">
        <f t="shared" si="17"/>
        <v>0</v>
      </c>
    </row>
    <row r="150" spans="1:6" s="8" customFormat="1" ht="14.25" x14ac:dyDescent="0.2">
      <c r="A150" s="22">
        <v>12</v>
      </c>
      <c r="B150" s="81" t="s">
        <v>120</v>
      </c>
      <c r="C150" s="22" t="s">
        <v>121</v>
      </c>
      <c r="D150" s="34">
        <v>0.1</v>
      </c>
      <c r="E150" s="34"/>
      <c r="F150" s="45">
        <f t="shared" si="17"/>
        <v>0</v>
      </c>
    </row>
    <row r="151" spans="1:6" s="8" customFormat="1" ht="15" customHeight="1" x14ac:dyDescent="0.2">
      <c r="A151" s="52" t="s">
        <v>97</v>
      </c>
      <c r="B151" s="94" t="s">
        <v>138</v>
      </c>
      <c r="C151" s="94"/>
      <c r="D151" s="94"/>
      <c r="E151" s="94"/>
      <c r="F151" s="94"/>
    </row>
    <row r="152" spans="1:6" s="8" customFormat="1" ht="14.25" x14ac:dyDescent="0.2">
      <c r="A152" s="22">
        <v>1</v>
      </c>
      <c r="B152" s="81" t="s">
        <v>179</v>
      </c>
      <c r="C152" s="22" t="s">
        <v>4</v>
      </c>
      <c r="D152" s="34">
        <v>2</v>
      </c>
      <c r="E152" s="34"/>
      <c r="F152" s="45">
        <f t="shared" si="17"/>
        <v>0</v>
      </c>
    </row>
    <row r="153" spans="1:6" s="8" customFormat="1" ht="16.5" customHeight="1" x14ac:dyDescent="0.2">
      <c r="A153" s="22">
        <v>2</v>
      </c>
      <c r="B153" s="81" t="s">
        <v>122</v>
      </c>
      <c r="C153" s="22" t="s">
        <v>123</v>
      </c>
      <c r="D153" s="34">
        <v>250</v>
      </c>
      <c r="E153" s="34"/>
      <c r="F153" s="45">
        <f t="shared" si="17"/>
        <v>0</v>
      </c>
    </row>
    <row r="154" spans="1:6" s="8" customFormat="1" ht="14.25" x14ac:dyDescent="0.2">
      <c r="A154" s="22">
        <v>3</v>
      </c>
      <c r="B154" s="81" t="s">
        <v>124</v>
      </c>
      <c r="C154" s="22" t="s">
        <v>4</v>
      </c>
      <c r="D154" s="34">
        <v>1</v>
      </c>
      <c r="E154" s="34"/>
      <c r="F154" s="45">
        <f t="shared" si="17"/>
        <v>0</v>
      </c>
    </row>
    <row r="155" spans="1:6" s="8" customFormat="1" ht="15" customHeight="1" x14ac:dyDescent="0.2">
      <c r="A155" s="52" t="s">
        <v>140</v>
      </c>
      <c r="B155" s="94" t="s">
        <v>139</v>
      </c>
      <c r="C155" s="94"/>
      <c r="D155" s="94"/>
      <c r="E155" s="94"/>
      <c r="F155" s="94"/>
    </row>
    <row r="156" spans="1:6" s="8" customFormat="1" ht="25.5" x14ac:dyDescent="0.2">
      <c r="A156" s="22">
        <v>1</v>
      </c>
      <c r="B156" s="82" t="s">
        <v>180</v>
      </c>
      <c r="C156" s="22" t="s">
        <v>4</v>
      </c>
      <c r="D156" s="34">
        <v>1</v>
      </c>
      <c r="E156" s="34"/>
      <c r="F156" s="45">
        <f t="shared" si="17"/>
        <v>0</v>
      </c>
    </row>
    <row r="157" spans="1:6" s="8" customFormat="1" ht="25.5" x14ac:dyDescent="0.2">
      <c r="A157" s="22">
        <v>2</v>
      </c>
      <c r="B157" s="82" t="s">
        <v>125</v>
      </c>
      <c r="C157" s="83" t="s">
        <v>133</v>
      </c>
      <c r="D157" s="34">
        <v>55</v>
      </c>
      <c r="E157" s="34"/>
      <c r="F157" s="45">
        <f t="shared" si="17"/>
        <v>0</v>
      </c>
    </row>
    <row r="158" spans="1:6" s="8" customFormat="1" ht="14.25" x14ac:dyDescent="0.2">
      <c r="A158" s="22">
        <v>3</v>
      </c>
      <c r="B158" s="82" t="s">
        <v>126</v>
      </c>
      <c r="C158" s="22" t="s">
        <v>5</v>
      </c>
      <c r="D158" s="34">
        <v>26.4</v>
      </c>
      <c r="E158" s="34"/>
      <c r="F158" s="45">
        <f t="shared" si="17"/>
        <v>0</v>
      </c>
    </row>
    <row r="159" spans="1:6" s="8" customFormat="1" ht="55.9" customHeight="1" x14ac:dyDescent="0.2">
      <c r="A159" s="22">
        <v>4</v>
      </c>
      <c r="B159" s="82" t="s">
        <v>181</v>
      </c>
      <c r="C159" s="22" t="s">
        <v>5</v>
      </c>
      <c r="D159" s="34">
        <v>55</v>
      </c>
      <c r="E159" s="34"/>
      <c r="F159" s="45">
        <f t="shared" si="17"/>
        <v>0</v>
      </c>
    </row>
    <row r="160" spans="1:6" s="8" customFormat="1" ht="14.25" x14ac:dyDescent="0.2">
      <c r="A160" s="22">
        <v>5</v>
      </c>
      <c r="B160" s="82" t="s">
        <v>182</v>
      </c>
      <c r="C160" s="22" t="s">
        <v>5</v>
      </c>
      <c r="D160" s="34">
        <v>60</v>
      </c>
      <c r="E160" s="34"/>
      <c r="F160" s="45">
        <f t="shared" si="17"/>
        <v>0</v>
      </c>
    </row>
    <row r="161" spans="1:6" s="8" customFormat="1" ht="14.25" x14ac:dyDescent="0.2">
      <c r="A161" s="22">
        <v>6</v>
      </c>
      <c r="B161" s="82" t="s">
        <v>119</v>
      </c>
      <c r="C161" s="22" t="s">
        <v>5</v>
      </c>
      <c r="D161" s="34">
        <v>55</v>
      </c>
      <c r="E161" s="34"/>
      <c r="F161" s="45">
        <f t="shared" si="17"/>
        <v>0</v>
      </c>
    </row>
    <row r="162" spans="1:6" s="8" customFormat="1" ht="25.5" x14ac:dyDescent="0.2">
      <c r="A162" s="22">
        <v>7</v>
      </c>
      <c r="B162" s="82" t="s">
        <v>183</v>
      </c>
      <c r="C162" s="22" t="s">
        <v>4</v>
      </c>
      <c r="D162" s="34">
        <v>1</v>
      </c>
      <c r="E162" s="34"/>
      <c r="F162" s="45">
        <f t="shared" si="17"/>
        <v>0</v>
      </c>
    </row>
    <row r="163" spans="1:6" s="8" customFormat="1" ht="17.25" customHeight="1" x14ac:dyDescent="0.2">
      <c r="A163" s="22">
        <v>8</v>
      </c>
      <c r="B163" s="82" t="s">
        <v>184</v>
      </c>
      <c r="C163" s="22" t="s">
        <v>113</v>
      </c>
      <c r="D163" s="34">
        <v>1</v>
      </c>
      <c r="E163" s="34"/>
      <c r="F163" s="45">
        <f t="shared" si="17"/>
        <v>0</v>
      </c>
    </row>
    <row r="164" spans="1:6" s="8" customFormat="1" ht="14.25" x14ac:dyDescent="0.2">
      <c r="A164" s="22">
        <v>9</v>
      </c>
      <c r="B164" s="82" t="s">
        <v>127</v>
      </c>
      <c r="C164" s="22" t="s">
        <v>4</v>
      </c>
      <c r="D164" s="34">
        <v>10</v>
      </c>
      <c r="E164" s="34"/>
      <c r="F164" s="45">
        <f t="shared" si="17"/>
        <v>0</v>
      </c>
    </row>
    <row r="165" spans="1:6" s="8" customFormat="1" ht="25.5" x14ac:dyDescent="0.2">
      <c r="A165" s="22">
        <v>10</v>
      </c>
      <c r="B165" s="82" t="s">
        <v>128</v>
      </c>
      <c r="C165" s="22" t="s">
        <v>113</v>
      </c>
      <c r="D165" s="34">
        <v>1</v>
      </c>
      <c r="E165" s="34"/>
      <c r="F165" s="45">
        <f t="shared" si="17"/>
        <v>0</v>
      </c>
    </row>
    <row r="166" spans="1:6" s="8" customFormat="1" ht="14.25" x14ac:dyDescent="0.2">
      <c r="A166" s="22">
        <v>11</v>
      </c>
      <c r="B166" s="82" t="s">
        <v>129</v>
      </c>
      <c r="C166" s="22" t="s">
        <v>113</v>
      </c>
      <c r="D166" s="34">
        <v>1</v>
      </c>
      <c r="E166" s="34"/>
      <c r="F166" s="45">
        <f t="shared" si="17"/>
        <v>0</v>
      </c>
    </row>
    <row r="167" spans="1:6" s="8" customFormat="1" ht="15" customHeight="1" x14ac:dyDescent="0.2">
      <c r="A167" s="52" t="s">
        <v>142</v>
      </c>
      <c r="B167" s="94" t="s">
        <v>141</v>
      </c>
      <c r="C167" s="94"/>
      <c r="D167" s="94"/>
      <c r="E167" s="94"/>
      <c r="F167" s="94"/>
    </row>
    <row r="168" spans="1:6" s="8" customFormat="1" ht="52.15" customHeight="1" x14ac:dyDescent="0.2">
      <c r="A168" s="22">
        <v>1</v>
      </c>
      <c r="B168" s="82" t="s">
        <v>185</v>
      </c>
      <c r="C168" s="22" t="s">
        <v>5</v>
      </c>
      <c r="D168" s="34">
        <v>70</v>
      </c>
      <c r="E168" s="34"/>
      <c r="F168" s="45">
        <f t="shared" si="17"/>
        <v>0</v>
      </c>
    </row>
    <row r="169" spans="1:6" s="8" customFormat="1" ht="18.75" customHeight="1" x14ac:dyDescent="0.2">
      <c r="A169" s="22">
        <v>2</v>
      </c>
      <c r="B169" s="82" t="s">
        <v>186</v>
      </c>
      <c r="C169" s="22" t="s">
        <v>5</v>
      </c>
      <c r="D169" s="34">
        <v>2</v>
      </c>
      <c r="E169" s="34"/>
      <c r="F169" s="45">
        <f t="shared" si="17"/>
        <v>0</v>
      </c>
    </row>
    <row r="170" spans="1:6" s="8" customFormat="1" ht="14.25" x14ac:dyDescent="0.2">
      <c r="A170" s="22">
        <v>3</v>
      </c>
      <c r="B170" s="82" t="s">
        <v>187</v>
      </c>
      <c r="C170" s="22" t="s">
        <v>5</v>
      </c>
      <c r="D170" s="34">
        <v>2</v>
      </c>
      <c r="E170" s="34"/>
      <c r="F170" s="45">
        <f t="shared" si="17"/>
        <v>0</v>
      </c>
    </row>
    <row r="171" spans="1:6" x14ac:dyDescent="0.25">
      <c r="A171" s="22">
        <v>4</v>
      </c>
      <c r="B171" s="82" t="s">
        <v>188</v>
      </c>
      <c r="C171" s="22" t="s">
        <v>4</v>
      </c>
      <c r="D171" s="34">
        <v>1</v>
      </c>
      <c r="E171" s="34"/>
      <c r="F171" s="45">
        <f t="shared" si="17"/>
        <v>0</v>
      </c>
    </row>
    <row r="172" spans="1:6" x14ac:dyDescent="0.25">
      <c r="A172" s="22">
        <v>5</v>
      </c>
      <c r="B172" s="82" t="s">
        <v>189</v>
      </c>
      <c r="C172" s="22" t="s">
        <v>5</v>
      </c>
      <c r="D172" s="34">
        <v>15</v>
      </c>
      <c r="E172" s="34"/>
      <c r="F172" s="45">
        <f t="shared" si="17"/>
        <v>0</v>
      </c>
    </row>
    <row r="173" spans="1:6" x14ac:dyDescent="0.25">
      <c r="A173" s="52" t="s">
        <v>144</v>
      </c>
      <c r="B173" s="94" t="s">
        <v>143</v>
      </c>
      <c r="C173" s="94"/>
      <c r="D173" s="94"/>
      <c r="E173" s="94"/>
      <c r="F173" s="94"/>
    </row>
    <row r="174" spans="1:6" ht="25.5" x14ac:dyDescent="0.25">
      <c r="A174" s="22">
        <v>1</v>
      </c>
      <c r="B174" s="82" t="s">
        <v>130</v>
      </c>
      <c r="C174" s="22" t="s">
        <v>113</v>
      </c>
      <c r="D174" s="34">
        <v>1</v>
      </c>
      <c r="E174" s="34"/>
      <c r="F174" s="45">
        <f t="shared" si="17"/>
        <v>0</v>
      </c>
    </row>
    <row r="175" spans="1:6" x14ac:dyDescent="0.25">
      <c r="A175" s="22">
        <v>2</v>
      </c>
      <c r="B175" s="82" t="s">
        <v>190</v>
      </c>
      <c r="C175" s="22" t="s">
        <v>5</v>
      </c>
      <c r="D175" s="34">
        <v>5</v>
      </c>
      <c r="E175" s="34"/>
      <c r="F175" s="45">
        <f t="shared" si="17"/>
        <v>0</v>
      </c>
    </row>
    <row r="176" spans="1:6" ht="26.25" customHeight="1" x14ac:dyDescent="0.25">
      <c r="A176" s="22">
        <v>3</v>
      </c>
      <c r="B176" s="82" t="s">
        <v>131</v>
      </c>
      <c r="C176" s="22" t="s">
        <v>113</v>
      </c>
      <c r="D176" s="34">
        <v>1</v>
      </c>
      <c r="E176" s="34"/>
      <c r="F176" s="45">
        <f t="shared" si="17"/>
        <v>0</v>
      </c>
    </row>
    <row r="177" spans="1:9" x14ac:dyDescent="0.25">
      <c r="A177" s="52" t="s">
        <v>145</v>
      </c>
      <c r="B177" s="94" t="s">
        <v>199</v>
      </c>
      <c r="C177" s="94"/>
      <c r="D177" s="94"/>
      <c r="E177" s="94"/>
      <c r="F177" s="94"/>
    </row>
    <row r="178" spans="1:9" ht="55.9" customHeight="1" x14ac:dyDescent="0.25">
      <c r="A178" s="22">
        <v>1</v>
      </c>
      <c r="B178" s="80" t="s">
        <v>191</v>
      </c>
      <c r="C178" s="22" t="s">
        <v>5</v>
      </c>
      <c r="D178" s="34">
        <v>225</v>
      </c>
      <c r="E178" s="34"/>
      <c r="F178" s="45">
        <f t="shared" si="17"/>
        <v>0</v>
      </c>
    </row>
    <row r="179" spans="1:9" x14ac:dyDescent="0.25">
      <c r="A179" s="22">
        <v>2</v>
      </c>
      <c r="B179" s="80" t="s">
        <v>114</v>
      </c>
      <c r="C179" s="22" t="s">
        <v>4</v>
      </c>
      <c r="D179" s="34">
        <v>30</v>
      </c>
      <c r="E179" s="34"/>
      <c r="F179" s="45">
        <f t="shared" si="17"/>
        <v>0</v>
      </c>
    </row>
    <row r="180" spans="1:9" ht="16.5" x14ac:dyDescent="0.25">
      <c r="A180" s="22">
        <v>3</v>
      </c>
      <c r="B180" s="80" t="s">
        <v>115</v>
      </c>
      <c r="C180" s="22" t="s">
        <v>134</v>
      </c>
      <c r="D180" s="34">
        <v>2.5</v>
      </c>
      <c r="E180" s="34"/>
      <c r="F180" s="45">
        <f t="shared" si="17"/>
        <v>0</v>
      </c>
    </row>
    <row r="181" spans="1:9" x14ac:dyDescent="0.25">
      <c r="A181" s="22">
        <v>4</v>
      </c>
      <c r="B181" s="80" t="s">
        <v>116</v>
      </c>
      <c r="C181" s="22" t="s">
        <v>76</v>
      </c>
      <c r="D181" s="34">
        <v>150</v>
      </c>
      <c r="E181" s="34"/>
      <c r="F181" s="45">
        <f t="shared" si="17"/>
        <v>0</v>
      </c>
    </row>
    <row r="182" spans="1:9" ht="16.5" x14ac:dyDescent="0.25">
      <c r="A182" s="22">
        <v>5</v>
      </c>
      <c r="B182" s="80" t="s">
        <v>117</v>
      </c>
      <c r="C182" s="22" t="s">
        <v>134</v>
      </c>
      <c r="D182" s="34">
        <v>15</v>
      </c>
      <c r="E182" s="34"/>
      <c r="F182" s="45">
        <f t="shared" si="17"/>
        <v>0</v>
      </c>
    </row>
    <row r="183" spans="1:9" x14ac:dyDescent="0.25">
      <c r="A183" s="22">
        <v>6</v>
      </c>
      <c r="B183" s="80" t="s">
        <v>118</v>
      </c>
      <c r="C183" s="22" t="s">
        <v>113</v>
      </c>
      <c r="D183" s="34">
        <v>1</v>
      </c>
      <c r="E183" s="34"/>
      <c r="F183" s="45">
        <f t="shared" si="17"/>
        <v>0</v>
      </c>
    </row>
    <row r="184" spans="1:9" x14ac:dyDescent="0.25">
      <c r="A184" s="22">
        <v>7</v>
      </c>
      <c r="B184" s="80" t="s">
        <v>119</v>
      </c>
      <c r="C184" s="22" t="s">
        <v>5</v>
      </c>
      <c r="D184" s="34">
        <v>75</v>
      </c>
      <c r="E184" s="34"/>
      <c r="F184" s="45">
        <f t="shared" si="17"/>
        <v>0</v>
      </c>
    </row>
    <row r="185" spans="1:9" x14ac:dyDescent="0.25">
      <c r="A185" s="22">
        <v>8</v>
      </c>
      <c r="B185" s="80" t="s">
        <v>120</v>
      </c>
      <c r="C185" s="22" t="s">
        <v>121</v>
      </c>
      <c r="D185" s="34">
        <v>0.1</v>
      </c>
      <c r="E185" s="34"/>
      <c r="F185" s="45">
        <f t="shared" si="17"/>
        <v>0</v>
      </c>
    </row>
    <row r="186" spans="1:9" ht="19.5" customHeight="1" x14ac:dyDescent="0.25">
      <c r="A186" s="22">
        <v>9</v>
      </c>
      <c r="B186" s="80" t="s">
        <v>111</v>
      </c>
      <c r="C186" s="22" t="s">
        <v>134</v>
      </c>
      <c r="D186" s="34">
        <v>150</v>
      </c>
      <c r="E186" s="34"/>
      <c r="F186" s="45">
        <f t="shared" si="17"/>
        <v>0</v>
      </c>
    </row>
    <row r="187" spans="1:9" ht="51.75" x14ac:dyDescent="0.25">
      <c r="A187" s="22">
        <v>10</v>
      </c>
      <c r="B187" s="80" t="s">
        <v>132</v>
      </c>
      <c r="C187" s="22" t="s">
        <v>113</v>
      </c>
      <c r="D187" s="34">
        <v>2</v>
      </c>
      <c r="E187" s="34"/>
      <c r="F187" s="45">
        <f t="shared" si="17"/>
        <v>0</v>
      </c>
    </row>
    <row r="188" spans="1:9" ht="128.25" x14ac:dyDescent="0.25">
      <c r="A188" s="22">
        <v>11</v>
      </c>
      <c r="B188" s="80" t="s">
        <v>177</v>
      </c>
      <c r="C188" s="22" t="s">
        <v>113</v>
      </c>
      <c r="D188" s="34">
        <v>2</v>
      </c>
      <c r="E188" s="34"/>
      <c r="F188" s="45">
        <f t="shared" si="17"/>
        <v>0</v>
      </c>
      <c r="I188" s="28"/>
    </row>
    <row r="189" spans="1:9" ht="21.75" customHeight="1" x14ac:dyDescent="0.25">
      <c r="A189" s="90" t="s">
        <v>195</v>
      </c>
      <c r="B189" s="90"/>
      <c r="C189" s="90"/>
      <c r="D189" s="90"/>
      <c r="E189" s="90"/>
      <c r="F189" s="84">
        <f>SUM(F139:F150,F152:F154,F156:F166,F168:F172,F174:F176,F178:F188)</f>
        <v>0</v>
      </c>
    </row>
    <row r="190" spans="1:9" ht="20.25" customHeight="1" x14ac:dyDescent="0.25">
      <c r="A190" s="96" t="s">
        <v>200</v>
      </c>
      <c r="B190" s="96"/>
      <c r="C190" s="96"/>
      <c r="D190" s="96"/>
      <c r="E190" s="96"/>
      <c r="F190" s="85">
        <f>F189+F136+F123+F28</f>
        <v>0</v>
      </c>
      <c r="I190" s="86"/>
    </row>
    <row r="191" spans="1:9" ht="20.25" customHeight="1" x14ac:dyDescent="0.25">
      <c r="A191" s="96" t="s">
        <v>204</v>
      </c>
      <c r="B191" s="96"/>
      <c r="C191" s="96"/>
      <c r="D191" s="96"/>
      <c r="E191" s="96"/>
      <c r="F191" s="85"/>
      <c r="I191" s="86"/>
    </row>
    <row r="192" spans="1:9" ht="20.25" customHeight="1" x14ac:dyDescent="0.25">
      <c r="A192" s="96" t="s">
        <v>205</v>
      </c>
      <c r="B192" s="96"/>
      <c r="C192" s="96"/>
      <c r="D192" s="96"/>
      <c r="E192" s="96"/>
      <c r="F192" s="85">
        <f>F190+F191</f>
        <v>0</v>
      </c>
      <c r="I192" s="86"/>
    </row>
    <row r="193" spans="1:9" ht="19.5" customHeight="1" x14ac:dyDescent="0.25">
      <c r="A193" s="97" t="s">
        <v>196</v>
      </c>
      <c r="B193" s="97"/>
      <c r="C193" s="97"/>
      <c r="D193" s="97"/>
      <c r="E193" s="97"/>
      <c r="F193" s="85">
        <f>F192*0.2</f>
        <v>0</v>
      </c>
    </row>
    <row r="194" spans="1:9" ht="19.5" customHeight="1" x14ac:dyDescent="0.25">
      <c r="A194" s="97" t="s">
        <v>197</v>
      </c>
      <c r="B194" s="97"/>
      <c r="C194" s="97"/>
      <c r="D194" s="97"/>
      <c r="E194" s="97"/>
      <c r="F194" s="85">
        <f>F192+F193</f>
        <v>0</v>
      </c>
    </row>
    <row r="195" spans="1:9" x14ac:dyDescent="0.25">
      <c r="D195" s="23"/>
      <c r="E195" s="95"/>
      <c r="F195" s="95"/>
    </row>
    <row r="197" spans="1:9" ht="15.75" x14ac:dyDescent="0.25">
      <c r="B197" s="93"/>
      <c r="C197" s="93"/>
      <c r="D197" s="93"/>
      <c r="E197" s="92"/>
      <c r="F197" s="92"/>
      <c r="I197" s="26"/>
    </row>
    <row r="199" spans="1:9" x14ac:dyDescent="0.25">
      <c r="B199" s="8"/>
    </row>
    <row r="201" spans="1:9" x14ac:dyDescent="0.25">
      <c r="B201" s="24" t="s">
        <v>146</v>
      </c>
    </row>
    <row r="202" spans="1:9" x14ac:dyDescent="0.25">
      <c r="B202" s="24"/>
    </row>
  </sheetData>
  <mergeCells count="40">
    <mergeCell ref="B4:D4"/>
    <mergeCell ref="B11:B12"/>
    <mergeCell ref="C11:C12"/>
    <mergeCell ref="D11:D12"/>
    <mergeCell ref="A136:E136"/>
    <mergeCell ref="E11:E12"/>
    <mergeCell ref="B128:F128"/>
    <mergeCell ref="B130:F130"/>
    <mergeCell ref="B133:F133"/>
    <mergeCell ref="F11:F12"/>
    <mergeCell ref="A28:E28"/>
    <mergeCell ref="B5:D5"/>
    <mergeCell ref="B125:F125"/>
    <mergeCell ref="B18:F18"/>
    <mergeCell ref="B15:F15"/>
    <mergeCell ref="B30:F30"/>
    <mergeCell ref="E197:F197"/>
    <mergeCell ref="B197:D197"/>
    <mergeCell ref="B138:F138"/>
    <mergeCell ref="B151:F151"/>
    <mergeCell ref="B155:F155"/>
    <mergeCell ref="B167:F167"/>
    <mergeCell ref="B173:F173"/>
    <mergeCell ref="B177:F177"/>
    <mergeCell ref="E195:F195"/>
    <mergeCell ref="A189:E189"/>
    <mergeCell ref="A190:E190"/>
    <mergeCell ref="A193:E193"/>
    <mergeCell ref="A194:E194"/>
    <mergeCell ref="A191:E191"/>
    <mergeCell ref="A192:E192"/>
    <mergeCell ref="A11:A12"/>
    <mergeCell ref="B105:F105"/>
    <mergeCell ref="B114:F114"/>
    <mergeCell ref="A123:E123"/>
    <mergeCell ref="B53:F53"/>
    <mergeCell ref="B66:F66"/>
    <mergeCell ref="B83:F83"/>
    <mergeCell ref="B87:F87"/>
    <mergeCell ref="B103:F103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headerFooter>
    <oddHeader>Page &amp;P</oddHeader>
    <oddFooter>Page &amp;P</oddFooter>
  </headerFooter>
  <ignoredErrors>
    <ignoredError sqref="D75 D10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2017-01-26T11:21:53Z</dcterms:modified>
</cp:coreProperties>
</file>